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0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1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sipKruslin\Desktop\"/>
    </mc:Choice>
  </mc:AlternateContent>
  <bookViews>
    <workbookView xWindow="0" yWindow="0" windowWidth="23145" windowHeight="10440" tabRatio="834" activeTab="10"/>
  </bookViews>
  <sheets>
    <sheet name="Pregrada" sheetId="1" r:id="rId1"/>
    <sheet name="Bušin" sheetId="6" r:id="rId2"/>
    <sheet name="Sopot" sheetId="7" r:id="rId3"/>
    <sheet name="Vinagora" sheetId="8" r:id="rId4"/>
    <sheet name="Stipernica" sheetId="9" r:id="rId5"/>
    <sheet name="Gorjakovo" sheetId="10" r:id="rId6"/>
    <sheet name="Cigrovec" sheetId="11" r:id="rId7"/>
    <sheet name="Benkovo" sheetId="12" r:id="rId8"/>
    <sheet name="Plemenšćina" sheetId="13" r:id="rId9"/>
    <sheet name="Kostel" sheetId="14" r:id="rId10"/>
    <sheet name="UKUPNO" sheetId="17" r:id="rId11"/>
  </sheets>
  <definedNames>
    <definedName name="_xlnm.Print_Area" localSheetId="0">Pregrada!$A$4:$P$10</definedName>
  </definedNames>
  <calcPr calcId="152511"/>
</workbook>
</file>

<file path=xl/calcChain.xml><?xml version="1.0" encoding="utf-8"?>
<calcChain xmlns="http://schemas.openxmlformats.org/spreadsheetml/2006/main">
  <c r="F6" i="14" l="1"/>
  <c r="F6" i="9"/>
  <c r="F6" i="8"/>
  <c r="F6" i="6"/>
  <c r="F6" i="13"/>
  <c r="F6" i="10"/>
  <c r="C6" i="14"/>
  <c r="C6" i="13"/>
  <c r="C6" i="12"/>
  <c r="C6" i="11"/>
  <c r="C6" i="10"/>
  <c r="C6" i="9"/>
  <c r="C6" i="6"/>
  <c r="C6" i="1"/>
  <c r="M8" i="17" l="1"/>
  <c r="M8" i="14"/>
  <c r="E14" i="14" s="1"/>
  <c r="N6" i="14"/>
  <c r="I8" i="17"/>
  <c r="I10" i="17" s="1"/>
  <c r="G8" i="17"/>
  <c r="M8" i="13"/>
  <c r="N6" i="13"/>
  <c r="O8" i="11"/>
  <c r="F14" i="11" s="1"/>
  <c r="K8" i="17"/>
  <c r="K10" i="17" s="1"/>
  <c r="O8" i="17"/>
  <c r="O10" i="17" s="1"/>
  <c r="G10" i="17"/>
  <c r="B8" i="17"/>
  <c r="E8" i="17"/>
  <c r="E10" i="17" s="1"/>
  <c r="B10" i="17"/>
  <c r="O8" i="12"/>
  <c r="F14" i="12" s="1"/>
  <c r="K8" i="12"/>
  <c r="G8" i="12"/>
  <c r="B14" i="12" s="1"/>
  <c r="O8" i="9"/>
  <c r="F14" i="9" s="1"/>
  <c r="F19" i="9" s="1"/>
  <c r="K8" i="9"/>
  <c r="D14" i="9" s="1"/>
  <c r="D15" i="9" s="1"/>
  <c r="G8" i="9"/>
  <c r="B14" i="9" s="1"/>
  <c r="B19" i="9" s="1"/>
  <c r="O8" i="8"/>
  <c r="F14" i="8" s="1"/>
  <c r="K8" i="8"/>
  <c r="D14" i="8" s="1"/>
  <c r="D19" i="8" s="1"/>
  <c r="G8" i="8"/>
  <c r="B14" i="8" s="1"/>
  <c r="B19" i="8" s="1"/>
  <c r="O8" i="10"/>
  <c r="F14" i="10" s="1"/>
  <c r="G8" i="10"/>
  <c r="I8" i="1"/>
  <c r="M8" i="1"/>
  <c r="E14" i="1" s="1"/>
  <c r="F6" i="1"/>
  <c r="P6" i="1" s="1"/>
  <c r="K8" i="6"/>
  <c r="D14" i="6" s="1"/>
  <c r="O8" i="6"/>
  <c r="G8" i="6"/>
  <c r="G8" i="1"/>
  <c r="B14" i="1" s="1"/>
  <c r="B20" i="1" s="1"/>
  <c r="C14" i="1"/>
  <c r="O8" i="1"/>
  <c r="F14" i="1" s="1"/>
  <c r="G8" i="7"/>
  <c r="B14" i="7"/>
  <c r="B18" i="7" s="1"/>
  <c r="K8" i="7"/>
  <c r="D14" i="7" s="1"/>
  <c r="O8" i="7"/>
  <c r="F14" i="7"/>
  <c r="F16" i="7" s="1"/>
  <c r="G8" i="11"/>
  <c r="B14" i="11"/>
  <c r="B15" i="11" s="1"/>
  <c r="K8" i="11"/>
  <c r="D14" i="11" s="1"/>
  <c r="G8" i="13"/>
  <c r="B14" i="13" s="1"/>
  <c r="B16" i="13" s="1"/>
  <c r="K8" i="13"/>
  <c r="D14" i="13"/>
  <c r="D19" i="13" s="1"/>
  <c r="O8" i="13"/>
  <c r="F14" i="13"/>
  <c r="F16" i="13" s="1"/>
  <c r="G8" i="14"/>
  <c r="B14" i="14" s="1"/>
  <c r="B18" i="14" s="1"/>
  <c r="K8" i="14"/>
  <c r="D14" i="14" s="1"/>
  <c r="D16" i="14" s="1"/>
  <c r="O8" i="14"/>
  <c r="F14" i="14" s="1"/>
  <c r="F16" i="14" s="1"/>
  <c r="K8" i="10"/>
  <c r="D14" i="10" s="1"/>
  <c r="D17" i="10" s="1"/>
  <c r="M10" i="17"/>
  <c r="F8" i="14"/>
  <c r="N8" i="14" s="1"/>
  <c r="E8" i="14"/>
  <c r="B8" i="14"/>
  <c r="F8" i="13"/>
  <c r="P8" i="13" s="1"/>
  <c r="E8" i="13"/>
  <c r="B8" i="13"/>
  <c r="F6" i="12"/>
  <c r="F8" i="12" s="1"/>
  <c r="P8" i="12" s="1"/>
  <c r="E8" i="12"/>
  <c r="B8" i="12"/>
  <c r="F6" i="11"/>
  <c r="P6" i="11" s="1"/>
  <c r="E8" i="11"/>
  <c r="B8" i="11"/>
  <c r="F8" i="10"/>
  <c r="E8" i="10"/>
  <c r="B8" i="10"/>
  <c r="F8" i="9"/>
  <c r="L8" i="9" s="1"/>
  <c r="E8" i="9"/>
  <c r="B8" i="9"/>
  <c r="F8" i="8"/>
  <c r="P8" i="8" s="1"/>
  <c r="E8" i="8"/>
  <c r="B8" i="8"/>
  <c r="F6" i="7"/>
  <c r="F8" i="7" s="1"/>
  <c r="E8" i="7"/>
  <c r="B8" i="7"/>
  <c r="E8" i="6"/>
  <c r="B8" i="6"/>
  <c r="D6" i="1"/>
  <c r="E8" i="1"/>
  <c r="B8" i="1"/>
  <c r="C8" i="12"/>
  <c r="L6" i="9"/>
  <c r="H6" i="9"/>
  <c r="P6" i="9"/>
  <c r="C8" i="9"/>
  <c r="B15" i="8"/>
  <c r="P6" i="8"/>
  <c r="H6" i="8"/>
  <c r="L6" i="8"/>
  <c r="P6" i="7"/>
  <c r="C8" i="7"/>
  <c r="L6" i="7"/>
  <c r="B18" i="13"/>
  <c r="D16" i="13"/>
  <c r="L6" i="13"/>
  <c r="H6" i="13"/>
  <c r="P6" i="13"/>
  <c r="C8" i="13"/>
  <c r="P6" i="14"/>
  <c r="C8" i="14"/>
  <c r="H6" i="14"/>
  <c r="L6" i="14"/>
  <c r="F8" i="6"/>
  <c r="B18" i="11"/>
  <c r="H6" i="6"/>
  <c r="B16" i="11"/>
  <c r="D6" i="6"/>
  <c r="C8" i="6"/>
  <c r="P6" i="6"/>
  <c r="L6" i="6"/>
  <c r="P6" i="10"/>
  <c r="H6" i="10"/>
  <c r="P8" i="14"/>
  <c r="F18" i="14"/>
  <c r="F17" i="14"/>
  <c r="B15" i="14"/>
  <c r="B19" i="14"/>
  <c r="F18" i="7"/>
  <c r="B16" i="7"/>
  <c r="B19" i="7"/>
  <c r="C16" i="1"/>
  <c r="C18" i="1"/>
  <c r="C20" i="1"/>
  <c r="C15" i="1"/>
  <c r="C17" i="1"/>
  <c r="C19" i="1"/>
  <c r="C21" i="1"/>
  <c r="D15" i="10"/>
  <c r="D18" i="10"/>
  <c r="D18" i="14"/>
  <c r="D17" i="14"/>
  <c r="C8" i="1"/>
  <c r="D8" i="1" s="1"/>
  <c r="D6" i="7"/>
  <c r="L6" i="10"/>
  <c r="D6" i="12"/>
  <c r="D6" i="13"/>
  <c r="D6" i="14"/>
  <c r="D17" i="13"/>
  <c r="B19" i="13"/>
  <c r="B19" i="11"/>
  <c r="L8" i="6"/>
  <c r="D6" i="9"/>
  <c r="C8" i="10"/>
  <c r="D8" i="10" s="1"/>
  <c r="D6" i="10"/>
  <c r="C8" i="8"/>
  <c r="D6" i="8"/>
  <c r="C8" i="11"/>
  <c r="D6" i="11"/>
  <c r="D8" i="7" l="1"/>
  <c r="F16" i="9"/>
  <c r="D19" i="9"/>
  <c r="H8" i="14"/>
  <c r="B16" i="14"/>
  <c r="D19" i="6"/>
  <c r="D16" i="6"/>
  <c r="F17" i="7"/>
  <c r="D18" i="7"/>
  <c r="D15" i="7"/>
  <c r="D16" i="7"/>
  <c r="D19" i="7"/>
  <c r="B15" i="7"/>
  <c r="B21" i="1"/>
  <c r="B16" i="1"/>
  <c r="H8" i="13"/>
  <c r="N8" i="13"/>
  <c r="D19" i="10"/>
  <c r="D19" i="11"/>
  <c r="D18" i="11"/>
  <c r="D17" i="11"/>
  <c r="B17" i="11"/>
  <c r="D8" i="13"/>
  <c r="D8" i="6"/>
  <c r="E18" i="14"/>
  <c r="E17" i="14"/>
  <c r="E19" i="14"/>
  <c r="E15" i="14"/>
  <c r="D19" i="14"/>
  <c r="D15" i="14"/>
  <c r="L8" i="14"/>
  <c r="F17" i="13"/>
  <c r="B18" i="12"/>
  <c r="B17" i="12"/>
  <c r="F16" i="10"/>
  <c r="F17" i="10"/>
  <c r="P8" i="10"/>
  <c r="D16" i="10"/>
  <c r="B17" i="9"/>
  <c r="H8" i="9"/>
  <c r="H8" i="8"/>
  <c r="B17" i="8"/>
  <c r="F19" i="7"/>
  <c r="F15" i="7"/>
  <c r="B22" i="7" s="1"/>
  <c r="D17" i="7"/>
  <c r="B17" i="7"/>
  <c r="D17" i="6"/>
  <c r="F18" i="1"/>
  <c r="F19" i="1"/>
  <c r="F20" i="1"/>
  <c r="F21" i="1"/>
  <c r="F17" i="1"/>
  <c r="H6" i="1"/>
  <c r="F8" i="17"/>
  <c r="P8" i="17" s="1"/>
  <c r="B17" i="1"/>
  <c r="D8" i="14"/>
  <c r="D8" i="12"/>
  <c r="D8" i="11"/>
  <c r="D8" i="9"/>
  <c r="D8" i="8"/>
  <c r="E16" i="14"/>
  <c r="L8" i="8"/>
  <c r="P8" i="7"/>
  <c r="H8" i="7"/>
  <c r="L8" i="7"/>
  <c r="H6" i="7"/>
  <c r="N6" i="1"/>
  <c r="J6" i="1"/>
  <c r="F8" i="1"/>
  <c r="F19" i="13"/>
  <c r="E14" i="13"/>
  <c r="P6" i="12"/>
  <c r="L6" i="12"/>
  <c r="H6" i="12"/>
  <c r="F16" i="12"/>
  <c r="F15" i="12"/>
  <c r="F18" i="11"/>
  <c r="F19" i="11"/>
  <c r="F15" i="11"/>
  <c r="F17" i="11"/>
  <c r="F16" i="11"/>
  <c r="H6" i="11"/>
  <c r="E16" i="1"/>
  <c r="E20" i="1"/>
  <c r="E17" i="1"/>
  <c r="E21" i="1"/>
  <c r="E18" i="1"/>
  <c r="E15" i="1"/>
  <c r="E19" i="1"/>
  <c r="B19" i="1"/>
  <c r="B17" i="13"/>
  <c r="L8" i="13"/>
  <c r="L8" i="10"/>
  <c r="B17" i="14"/>
  <c r="F19" i="14"/>
  <c r="F15" i="14"/>
  <c r="B18" i="1"/>
  <c r="B18" i="8"/>
  <c r="B16" i="8"/>
  <c r="F15" i="9"/>
  <c r="B18" i="9"/>
  <c r="H8" i="12"/>
  <c r="P8" i="9"/>
  <c r="F8" i="11"/>
  <c r="P8" i="11" s="1"/>
  <c r="L6" i="11"/>
  <c r="F15" i="13"/>
  <c r="F18" i="13"/>
  <c r="D15" i="13"/>
  <c r="D18" i="13"/>
  <c r="B15" i="13"/>
  <c r="D15" i="11"/>
  <c r="D16" i="11"/>
  <c r="F15" i="1"/>
  <c r="F16" i="1"/>
  <c r="B15" i="1"/>
  <c r="B14" i="6"/>
  <c r="H8" i="6"/>
  <c r="F18" i="10"/>
  <c r="F15" i="10"/>
  <c r="F19" i="10"/>
  <c r="F19" i="8"/>
  <c r="F15" i="8"/>
  <c r="F16" i="8"/>
  <c r="F17" i="8"/>
  <c r="F18" i="8"/>
  <c r="D18" i="9"/>
  <c r="D17" i="9"/>
  <c r="D16" i="9"/>
  <c r="B19" i="12"/>
  <c r="B16" i="12"/>
  <c r="B15" i="12"/>
  <c r="F19" i="12"/>
  <c r="F18" i="12"/>
  <c r="F17" i="12"/>
  <c r="F14" i="6"/>
  <c r="P8" i="6"/>
  <c r="D15" i="6"/>
  <c r="D18" i="6"/>
  <c r="B14" i="10"/>
  <c r="H8" i="10"/>
  <c r="D15" i="8"/>
  <c r="D16" i="8"/>
  <c r="D17" i="8"/>
  <c r="D18" i="8"/>
  <c r="B16" i="9"/>
  <c r="B15" i="9"/>
  <c r="F18" i="9"/>
  <c r="F17" i="9"/>
  <c r="D14" i="12"/>
  <c r="L8" i="12"/>
  <c r="H8" i="17" l="1"/>
  <c r="P8" i="1"/>
  <c r="N8" i="1"/>
  <c r="H8" i="1"/>
  <c r="J8" i="1"/>
  <c r="E18" i="13"/>
  <c r="E17" i="13"/>
  <c r="E19" i="13"/>
  <c r="E15" i="13"/>
  <c r="B22" i="13" s="1"/>
  <c r="E16" i="13"/>
  <c r="J8" i="17"/>
  <c r="C10" i="17"/>
  <c r="D10" i="17" s="1"/>
  <c r="L8" i="17"/>
  <c r="N8" i="17"/>
  <c r="F10" i="17"/>
  <c r="H10" i="17" s="1"/>
  <c r="B22" i="14"/>
  <c r="B22" i="9"/>
  <c r="D23" i="9" s="1"/>
  <c r="D24" i="9" s="1"/>
  <c r="K10" i="9" s="1"/>
  <c r="B16" i="6"/>
  <c r="B15" i="6"/>
  <c r="B19" i="6"/>
  <c r="B18" i="6"/>
  <c r="B17" i="6"/>
  <c r="B23" i="7"/>
  <c r="B24" i="7" s="1"/>
  <c r="G10" i="7" s="1"/>
  <c r="F23" i="7"/>
  <c r="F24" i="7" s="1"/>
  <c r="O10" i="7" s="1"/>
  <c r="D23" i="7"/>
  <c r="D24" i="7" s="1"/>
  <c r="K10" i="7" s="1"/>
  <c r="H8" i="11"/>
  <c r="L8" i="11"/>
  <c r="D17" i="12"/>
  <c r="D16" i="12"/>
  <c r="D15" i="12"/>
  <c r="D18" i="12"/>
  <c r="D19" i="12"/>
  <c r="B22" i="8"/>
  <c r="D23" i="8" s="1"/>
  <c r="D24" i="8" s="1"/>
  <c r="K10" i="8" s="1"/>
  <c r="B15" i="10"/>
  <c r="B19" i="10"/>
  <c r="B16" i="10"/>
  <c r="B18" i="10"/>
  <c r="B17" i="10"/>
  <c r="F15" i="6"/>
  <c r="F16" i="6"/>
  <c r="F18" i="6"/>
  <c r="F17" i="6"/>
  <c r="F19" i="6"/>
  <c r="B22" i="1"/>
  <c r="B23" i="1" s="1"/>
  <c r="B24" i="1" s="1"/>
  <c r="G10" i="1" s="1"/>
  <c r="B22" i="11"/>
  <c r="B23" i="11" s="1"/>
  <c r="B24" i="11" s="1"/>
  <c r="G10" i="11" s="1"/>
  <c r="B22" i="12" l="1"/>
  <c r="F23" i="12" s="1"/>
  <c r="F24" i="12" s="1"/>
  <c r="O10" i="12" s="1"/>
  <c r="F23" i="9"/>
  <c r="F24" i="9" s="1"/>
  <c r="O10" i="9" s="1"/>
  <c r="B23" i="9"/>
  <c r="B24" i="9" s="1"/>
  <c r="G10" i="9" s="1"/>
  <c r="F23" i="14"/>
  <c r="F24" i="14" s="1"/>
  <c r="O10" i="14" s="1"/>
  <c r="E23" i="14"/>
  <c r="E24" i="14" s="1"/>
  <c r="M10" i="14" s="1"/>
  <c r="E23" i="13"/>
  <c r="E24" i="13" s="1"/>
  <c r="M10" i="13" s="1"/>
  <c r="F23" i="13"/>
  <c r="F24" i="13" s="1"/>
  <c r="O10" i="13" s="1"/>
  <c r="J10" i="17"/>
  <c r="L10" i="17"/>
  <c r="D8" i="17"/>
  <c r="P10" i="17"/>
  <c r="N10" i="17"/>
  <c r="F23" i="11"/>
  <c r="F24" i="11" s="1"/>
  <c r="O10" i="11" s="1"/>
  <c r="D23" i="11"/>
  <c r="D24" i="11" s="1"/>
  <c r="K10" i="11" s="1"/>
  <c r="F23" i="1"/>
  <c r="F24" i="1" s="1"/>
  <c r="O10" i="1" s="1"/>
  <c r="B22" i="10"/>
  <c r="B23" i="10" s="1"/>
  <c r="B24" i="10" s="1"/>
  <c r="G10" i="10" s="1"/>
  <c r="B23" i="8"/>
  <c r="B24" i="8" s="1"/>
  <c r="G10" i="8" s="1"/>
  <c r="D23" i="13"/>
  <c r="D24" i="13" s="1"/>
  <c r="K10" i="13" s="1"/>
  <c r="B23" i="13"/>
  <c r="B24" i="13" s="1"/>
  <c r="G10" i="13" s="1"/>
  <c r="F23" i="8"/>
  <c r="F24" i="8" s="1"/>
  <c r="O10" i="8" s="1"/>
  <c r="B23" i="14"/>
  <c r="B24" i="14" s="1"/>
  <c r="G10" i="14" s="1"/>
  <c r="D23" i="14"/>
  <c r="D24" i="14" s="1"/>
  <c r="C23" i="1"/>
  <c r="C24" i="1" s="1"/>
  <c r="I10" i="1" s="1"/>
  <c r="Q10" i="7"/>
  <c r="B22" i="6"/>
  <c r="D23" i="6" s="1"/>
  <c r="D24" i="6" s="1"/>
  <c r="K10" i="6" s="1"/>
  <c r="E23" i="1"/>
  <c r="E24" i="1" s="1"/>
  <c r="M10" i="1" s="1"/>
  <c r="I12" i="17" s="1"/>
  <c r="Q10" i="9" l="1"/>
  <c r="M12" i="17"/>
  <c r="B23" i="12"/>
  <c r="B24" i="12" s="1"/>
  <c r="G10" i="12" s="1"/>
  <c r="D23" i="12"/>
  <c r="D24" i="12" s="1"/>
  <c r="K10" i="12" s="1"/>
  <c r="Q10" i="11"/>
  <c r="Q10" i="14"/>
  <c r="Q10" i="1"/>
  <c r="B23" i="6"/>
  <c r="B24" i="6" s="1"/>
  <c r="G10" i="6" s="1"/>
  <c r="Q10" i="13"/>
  <c r="Q10" i="8"/>
  <c r="F23" i="6"/>
  <c r="F24" i="6" s="1"/>
  <c r="O10" i="6" s="1"/>
  <c r="Q10" i="6" s="1"/>
  <c r="D23" i="10"/>
  <c r="D24" i="10" s="1"/>
  <c r="K10" i="10" s="1"/>
  <c r="F23" i="10"/>
  <c r="F24" i="10" s="1"/>
  <c r="O10" i="10" s="1"/>
  <c r="G12" i="17"/>
  <c r="K12" i="17" l="1"/>
  <c r="Q10" i="12"/>
  <c r="O12" i="17"/>
  <c r="Q10" i="10"/>
</calcChain>
</file>

<file path=xl/sharedStrings.xml><?xml version="1.0" encoding="utf-8"?>
<sst xmlns="http://schemas.openxmlformats.org/spreadsheetml/2006/main" count="330" uniqueCount="43">
  <si>
    <t>BIRAČKO MJESTO</t>
  </si>
  <si>
    <t>UKUPNO</t>
  </si>
  <si>
    <t>VAŽEĆIH</t>
  </si>
  <si>
    <t>NEVAŽEĆIH</t>
  </si>
  <si>
    <t>UPISANO</t>
  </si>
  <si>
    <t>MANDATA</t>
  </si>
  <si>
    <t>HDZ</t>
  </si>
  <si>
    <t>HSS</t>
  </si>
  <si>
    <t>#</t>
  </si>
  <si>
    <t>BROJ GLASOVA</t>
  </si>
  <si>
    <t>%</t>
  </si>
  <si>
    <t>DIJELJENO</t>
  </si>
  <si>
    <t>KOEFICIJENT</t>
  </si>
  <si>
    <t>IZRAČUNAVANJE BROJA VIJEĆNIKA (D'HONDT)</t>
  </si>
  <si>
    <t>MANDATI</t>
  </si>
  <si>
    <t>GLASALO</t>
  </si>
  <si>
    <t>Pregrada 1</t>
  </si>
  <si>
    <t>PREGRADA</t>
  </si>
  <si>
    <t>BUŠIN</t>
  </si>
  <si>
    <t>SOPOT</t>
  </si>
  <si>
    <t>VINAGORA</t>
  </si>
  <si>
    <t>STIPERNICA</t>
  </si>
  <si>
    <t>GORJAKOVO</t>
  </si>
  <si>
    <t>CIGROVEC</t>
  </si>
  <si>
    <t>BENKOVO</t>
  </si>
  <si>
    <t>KOSTEL</t>
  </si>
  <si>
    <t>PLEMENŠĆINA</t>
  </si>
  <si>
    <t>N/A</t>
  </si>
  <si>
    <t>Sopot</t>
  </si>
  <si>
    <t>Vinagora</t>
  </si>
  <si>
    <t>Stipernica</t>
  </si>
  <si>
    <t>Gorjakovo</t>
  </si>
  <si>
    <t>Cigrovec</t>
  </si>
  <si>
    <t>Benkovo</t>
  </si>
  <si>
    <t>Plemenšćina</t>
  </si>
  <si>
    <t>Kostel</t>
  </si>
  <si>
    <t>Pregrada 2</t>
  </si>
  <si>
    <t>SDP/
A-HSS/ZS</t>
  </si>
  <si>
    <t>SDP et al.</t>
  </si>
  <si>
    <t>SDP et al</t>
  </si>
  <si>
    <t>ZS</t>
  </si>
  <si>
    <t>HSLS</t>
  </si>
  <si>
    <t>PRIVREMENI REZULTATI IZBORA ZA MJESNE ODBORE - 26.04.2015.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</si>
</sst>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0000"/>
    <numFmt numFmtId="166" formatCode="0.0%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43"/>
      <name val="Arial"/>
      <family val="2"/>
      <charset val="238"/>
    </font>
    <font>
      <sz val="26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b/>
      <sz val="36"/>
      <name val="Arial"/>
      <family val="2"/>
      <charset val="238"/>
    </font>
    <font>
      <sz val="36"/>
      <name val="Arial"/>
      <family val="2"/>
      <charset val="238"/>
    </font>
    <font>
      <sz val="1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36"/>
      <color indexed="9"/>
      <name val="Arial"/>
      <family val="2"/>
      <charset val="238"/>
    </font>
    <font>
      <b/>
      <sz val="30"/>
      <color rgb="FFC00000"/>
      <name val="Arial"/>
      <family val="2"/>
      <charset val="238"/>
    </font>
    <font>
      <b/>
      <sz val="16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3"/>
      <color theme="0"/>
      <name val="Arial"/>
      <family val="2"/>
      <charset val="238"/>
    </font>
    <font>
      <b/>
      <sz val="36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8"/>
      <color theme="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7DDA64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66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2" xfId="0" applyFill="1" applyBorder="1" applyAlignment="1">
      <alignment horizontal="right"/>
    </xf>
    <xf numFmtId="1" fontId="0" fillId="2" borderId="3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0" xfId="0" applyFill="1"/>
    <xf numFmtId="0" fontId="5" fillId="0" borderId="0" xfId="0" applyFont="1"/>
    <xf numFmtId="0" fontId="0" fillId="0" borderId="5" xfId="0" applyBorder="1"/>
    <xf numFmtId="164" fontId="0" fillId="3" borderId="0" xfId="0" applyNumberFormat="1" applyFill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Fill="1" applyBorder="1"/>
    <xf numFmtId="1" fontId="4" fillId="3" borderId="8" xfId="0" applyNumberFormat="1" applyFont="1" applyFill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Fill="1" applyBorder="1"/>
    <xf numFmtId="0" fontId="0" fillId="0" borderId="10" xfId="0" applyFill="1" applyBorder="1"/>
    <xf numFmtId="0" fontId="0" fillId="0" borderId="12" xfId="0" applyFill="1" applyBorder="1"/>
    <xf numFmtId="0" fontId="0" fillId="0" borderId="9" xfId="0" applyBorder="1"/>
    <xf numFmtId="0" fontId="5" fillId="0" borderId="13" xfId="0" applyFont="1" applyBorder="1"/>
    <xf numFmtId="0" fontId="6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" fontId="5" fillId="4" borderId="15" xfId="0" applyNumberFormat="1" applyFont="1" applyFill="1" applyBorder="1"/>
    <xf numFmtId="1" fontId="5" fillId="4" borderId="16" xfId="0" applyNumberFormat="1" applyFont="1" applyFill="1" applyBorder="1"/>
    <xf numFmtId="10" fontId="5" fillId="4" borderId="17" xfId="0" applyNumberFormat="1" applyFont="1" applyFill="1" applyBorder="1" applyAlignment="1">
      <alignment horizontal="right"/>
    </xf>
    <xf numFmtId="1" fontId="5" fillId="4" borderId="3" xfId="0" applyNumberFormat="1" applyFont="1" applyFill="1" applyBorder="1" applyAlignment="1">
      <alignment horizontal="right"/>
    </xf>
    <xf numFmtId="1" fontId="5" fillId="4" borderId="6" xfId="0" applyNumberFormat="1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4" fillId="0" borderId="22" xfId="0" applyFont="1" applyBorder="1"/>
    <xf numFmtId="0" fontId="2" fillId="0" borderId="2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7" fillId="0" borderId="24" xfId="0" applyNumberFormat="1" applyFont="1" applyBorder="1" applyAlignment="1">
      <alignment horizontal="left"/>
    </xf>
    <xf numFmtId="0" fontId="1" fillId="0" borderId="0" xfId="0" applyFont="1" applyFill="1" applyBorder="1"/>
    <xf numFmtId="0" fontId="9" fillId="0" borderId="0" xfId="0" applyFont="1"/>
    <xf numFmtId="1" fontId="0" fillId="0" borderId="12" xfId="0" applyNumberFormat="1" applyBorder="1"/>
    <xf numFmtId="0" fontId="0" fillId="0" borderId="25" xfId="0" applyFill="1" applyBorder="1"/>
    <xf numFmtId="0" fontId="6" fillId="0" borderId="26" xfId="0" applyFont="1" applyBorder="1" applyAlignment="1">
      <alignment horizontal="center"/>
    </xf>
    <xf numFmtId="0" fontId="0" fillId="0" borderId="3" xfId="0" applyBorder="1"/>
    <xf numFmtId="1" fontId="0" fillId="2" borderId="27" xfId="0" applyNumberFormat="1" applyFill="1" applyBorder="1"/>
    <xf numFmtId="10" fontId="0" fillId="0" borderId="17" xfId="0" applyNumberFormat="1" applyFill="1" applyBorder="1"/>
    <xf numFmtId="10" fontId="0" fillId="0" borderId="6" xfId="0" applyNumberFormat="1" applyFill="1" applyBorder="1"/>
    <xf numFmtId="0" fontId="2" fillId="0" borderId="28" xfId="0" applyFont="1" applyBorder="1"/>
    <xf numFmtId="1" fontId="0" fillId="4" borderId="29" xfId="0" applyNumberFormat="1" applyFill="1" applyBorder="1"/>
    <xf numFmtId="10" fontId="0" fillId="4" borderId="29" xfId="0" applyNumberFormat="1" applyFill="1" applyBorder="1" applyAlignment="1">
      <alignment horizontal="right"/>
    </xf>
    <xf numFmtId="1" fontId="0" fillId="4" borderId="30" xfId="0" applyNumberFormat="1" applyFill="1" applyBorder="1"/>
    <xf numFmtId="164" fontId="0" fillId="3" borderId="24" xfId="0" applyNumberFormat="1" applyFill="1" applyBorder="1" applyAlignment="1">
      <alignment horizontal="right"/>
    </xf>
    <xf numFmtId="0" fontId="4" fillId="0" borderId="31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0" xfId="0" applyFill="1" applyBorder="1"/>
    <xf numFmtId="0" fontId="12" fillId="0" borderId="0" xfId="0" applyFont="1"/>
    <xf numFmtId="10" fontId="0" fillId="3" borderId="29" xfId="0" applyNumberFormat="1" applyFill="1" applyBorder="1"/>
    <xf numFmtId="1" fontId="5" fillId="3" borderId="32" xfId="0" applyNumberFormat="1" applyFont="1" applyFill="1" applyBorder="1"/>
    <xf numFmtId="166" fontId="5" fillId="3" borderId="17" xfId="0" applyNumberFormat="1" applyFont="1" applyFill="1" applyBorder="1"/>
    <xf numFmtId="0" fontId="13" fillId="0" borderId="0" xfId="0" applyFont="1" applyFill="1"/>
    <xf numFmtId="0" fontId="13" fillId="0" borderId="0" xfId="0" applyFont="1"/>
    <xf numFmtId="0" fontId="2" fillId="0" borderId="33" xfId="0" applyFont="1" applyBorder="1" applyAlignment="1">
      <alignment horizontal="center"/>
    </xf>
    <xf numFmtId="164" fontId="0" fillId="3" borderId="26" xfId="0" applyNumberFormat="1" applyFill="1" applyBorder="1" applyAlignment="1">
      <alignment horizontal="right"/>
    </xf>
    <xf numFmtId="164" fontId="0" fillId="3" borderId="4" xfId="0" applyNumberFormat="1" applyFill="1" applyBorder="1" applyAlignment="1">
      <alignment horizontal="right"/>
    </xf>
    <xf numFmtId="0" fontId="10" fillId="0" borderId="9" xfId="0" applyFont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4" fillId="0" borderId="0" xfId="0" applyFont="1" applyFill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2" fillId="0" borderId="23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right"/>
    </xf>
    <xf numFmtId="164" fontId="0" fillId="0" borderId="34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4" fontId="0" fillId="0" borderId="35" xfId="0" applyNumberForma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164" fontId="0" fillId="0" borderId="24" xfId="0" applyNumberFormat="1" applyFill="1" applyBorder="1" applyAlignment="1">
      <alignment horizontal="right"/>
    </xf>
    <xf numFmtId="164" fontId="0" fillId="0" borderId="36" xfId="0" applyNumberFormat="1" applyFill="1" applyBorder="1" applyAlignment="1">
      <alignment horizontal="right"/>
    </xf>
    <xf numFmtId="164" fontId="0" fillId="0" borderId="17" xfId="0" applyNumberFormat="1" applyFill="1" applyBorder="1" applyAlignment="1">
      <alignment horizontal="right"/>
    </xf>
    <xf numFmtId="164" fontId="0" fillId="0" borderId="4" xfId="0" applyNumberFormat="1" applyFill="1" applyBorder="1" applyAlignment="1">
      <alignment horizontal="right"/>
    </xf>
    <xf numFmtId="164" fontId="0" fillId="0" borderId="37" xfId="0" applyNumberFormat="1" applyFill="1" applyBorder="1" applyAlignment="1">
      <alignment horizontal="right"/>
    </xf>
    <xf numFmtId="1" fontId="0" fillId="4" borderId="38" xfId="0" applyNumberFormat="1" applyFill="1" applyBorder="1"/>
    <xf numFmtId="1" fontId="0" fillId="0" borderId="38" xfId="0" applyNumberFormat="1" applyFill="1" applyBorder="1"/>
    <xf numFmtId="1" fontId="18" fillId="5" borderId="38" xfId="0" applyNumberFormat="1" applyFont="1" applyFill="1" applyBorder="1" applyAlignment="1">
      <alignment horizontal="right"/>
    </xf>
    <xf numFmtId="1" fontId="18" fillId="5" borderId="42" xfId="0" applyNumberFormat="1" applyFont="1" applyFill="1" applyBorder="1"/>
    <xf numFmtId="1" fontId="18" fillId="5" borderId="38" xfId="0" applyNumberFormat="1" applyFont="1" applyFill="1" applyBorder="1"/>
    <xf numFmtId="10" fontId="0" fillId="0" borderId="29" xfId="0" applyNumberFormat="1" applyFill="1" applyBorder="1"/>
    <xf numFmtId="1" fontId="5" fillId="0" borderId="32" xfId="0" applyNumberFormat="1" applyFont="1" applyFill="1" applyBorder="1"/>
    <xf numFmtId="166" fontId="5" fillId="0" borderId="17" xfId="0" applyNumberFormat="1" applyFont="1" applyFill="1" applyBorder="1"/>
    <xf numFmtId="1" fontId="4" fillId="0" borderId="39" xfId="0" applyNumberFormat="1" applyFont="1" applyFill="1" applyBorder="1" applyAlignment="1">
      <alignment horizontal="right"/>
    </xf>
    <xf numFmtId="164" fontId="0" fillId="0" borderId="40" xfId="0" applyNumberFormat="1" applyFill="1" applyBorder="1" applyAlignment="1">
      <alignment horizontal="right"/>
    </xf>
    <xf numFmtId="0" fontId="10" fillId="0" borderId="41" xfId="0" applyFont="1" applyFill="1" applyBorder="1" applyAlignment="1">
      <alignment horizontal="center"/>
    </xf>
    <xf numFmtId="164" fontId="0" fillId="0" borderId="26" xfId="0" applyNumberFormat="1" applyFill="1" applyBorder="1" applyAlignment="1">
      <alignment horizontal="right"/>
    </xf>
    <xf numFmtId="1" fontId="4" fillId="0" borderId="46" xfId="0" applyNumberFormat="1" applyFont="1" applyFill="1" applyBorder="1" applyAlignment="1">
      <alignment horizontal="right"/>
    </xf>
    <xf numFmtId="0" fontId="2" fillId="0" borderId="47" xfId="0" applyFont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0" fillId="0" borderId="24" xfId="0" applyFill="1" applyBorder="1"/>
    <xf numFmtId="1" fontId="5" fillId="3" borderId="53" xfId="0" applyNumberFormat="1" applyFont="1" applyFill="1" applyBorder="1"/>
    <xf numFmtId="0" fontId="0" fillId="0" borderId="9" xfId="0" applyFill="1" applyBorder="1"/>
    <xf numFmtId="0" fontId="19" fillId="0" borderId="0" xfId="0" applyFont="1" applyBorder="1" applyAlignment="1">
      <alignment horizontal="center"/>
    </xf>
    <xf numFmtId="1" fontId="18" fillId="5" borderId="54" xfId="0" applyNumberFormat="1" applyFont="1" applyFill="1" applyBorder="1"/>
    <xf numFmtId="0" fontId="0" fillId="0" borderId="33" xfId="0" applyBorder="1" applyAlignment="1"/>
    <xf numFmtId="0" fontId="8" fillId="0" borderId="40" xfId="0" applyFont="1" applyFill="1" applyBorder="1" applyAlignment="1">
      <alignment horizontal="center"/>
    </xf>
    <xf numFmtId="10" fontId="0" fillId="7" borderId="29" xfId="0" applyNumberFormat="1" applyFill="1" applyBorder="1"/>
    <xf numFmtId="1" fontId="5" fillId="7" borderId="32" xfId="0" applyNumberFormat="1" applyFont="1" applyFill="1" applyBorder="1"/>
    <xf numFmtId="166" fontId="5" fillId="7" borderId="17" xfId="0" applyNumberFormat="1" applyFont="1" applyFill="1" applyBorder="1"/>
    <xf numFmtId="1" fontId="4" fillId="7" borderId="39" xfId="0" applyNumberFormat="1" applyFont="1" applyFill="1" applyBorder="1" applyAlignment="1">
      <alignment horizontal="right"/>
    </xf>
    <xf numFmtId="164" fontId="0" fillId="7" borderId="34" xfId="0" applyNumberFormat="1" applyFill="1" applyBorder="1" applyAlignment="1">
      <alignment horizontal="right"/>
    </xf>
    <xf numFmtId="164" fontId="0" fillId="7" borderId="36" xfId="0" applyNumberFormat="1" applyFill="1" applyBorder="1" applyAlignment="1">
      <alignment horizontal="right"/>
    </xf>
    <xf numFmtId="0" fontId="10" fillId="7" borderId="41" xfId="0" applyFont="1" applyFill="1" applyBorder="1" applyAlignment="1">
      <alignment horizontal="center"/>
    </xf>
    <xf numFmtId="164" fontId="0" fillId="8" borderId="35" xfId="0" applyNumberFormat="1" applyFill="1" applyBorder="1" applyAlignment="1">
      <alignment horizontal="right"/>
    </xf>
    <xf numFmtId="164" fontId="0" fillId="8" borderId="37" xfId="0" applyNumberFormat="1" applyFill="1" applyBorder="1" applyAlignment="1">
      <alignment horizontal="right"/>
    </xf>
    <xf numFmtId="164" fontId="0" fillId="8" borderId="45" xfId="0" applyNumberFormat="1" applyFill="1" applyBorder="1" applyAlignment="1">
      <alignment horizontal="right"/>
    </xf>
    <xf numFmtId="1" fontId="4" fillId="7" borderId="55" xfId="0" applyNumberFormat="1" applyFont="1" applyFill="1" applyBorder="1" applyAlignment="1">
      <alignment horizontal="right"/>
    </xf>
    <xf numFmtId="164" fontId="0" fillId="7" borderId="56" xfId="0" applyNumberFormat="1" applyFill="1" applyBorder="1" applyAlignment="1">
      <alignment horizontal="right"/>
    </xf>
    <xf numFmtId="164" fontId="0" fillId="7" borderId="1" xfId="0" applyNumberFormat="1" applyFill="1" applyBorder="1" applyAlignment="1">
      <alignment horizontal="right"/>
    </xf>
    <xf numFmtId="164" fontId="0" fillId="7" borderId="17" xfId="0" applyNumberFormat="1" applyFill="1" applyBorder="1" applyAlignment="1">
      <alignment horizontal="right"/>
    </xf>
    <xf numFmtId="0" fontId="10" fillId="7" borderId="4" xfId="0" applyFont="1" applyFill="1" applyBorder="1" applyAlignment="1">
      <alignment horizontal="center"/>
    </xf>
    <xf numFmtId="1" fontId="18" fillId="0" borderId="38" xfId="0" applyNumberFormat="1" applyFont="1" applyFill="1" applyBorder="1"/>
    <xf numFmtId="0" fontId="0" fillId="0" borderId="4" xfId="0" applyFill="1" applyBorder="1" applyAlignment="1">
      <alignment horizontal="right"/>
    </xf>
    <xf numFmtId="0" fontId="8" fillId="3" borderId="57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7" borderId="4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33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10" borderId="19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/>
    </xf>
    <xf numFmtId="1" fontId="18" fillId="10" borderId="38" xfId="0" applyNumberFormat="1" applyFont="1" applyFill="1" applyBorder="1"/>
    <xf numFmtId="10" fontId="0" fillId="10" borderId="29" xfId="0" applyNumberFormat="1" applyFill="1" applyBorder="1"/>
    <xf numFmtId="0" fontId="0" fillId="10" borderId="7" xfId="0" applyFill="1" applyBorder="1"/>
    <xf numFmtId="10" fontId="0" fillId="10" borderId="17" xfId="0" applyNumberFormat="1" applyFill="1" applyBorder="1"/>
    <xf numFmtId="1" fontId="5" fillId="10" borderId="32" xfId="0" applyNumberFormat="1" applyFont="1" applyFill="1" applyBorder="1"/>
    <xf numFmtId="166" fontId="5" fillId="10" borderId="17" xfId="0" applyNumberFormat="1" applyFont="1" applyFill="1" applyBorder="1"/>
    <xf numFmtId="0" fontId="0" fillId="10" borderId="10" xfId="0" applyFill="1" applyBorder="1"/>
    <xf numFmtId="0" fontId="0" fillId="10" borderId="11" xfId="0" applyFill="1" applyBorder="1"/>
    <xf numFmtId="0" fontId="10" fillId="10" borderId="41" xfId="0" applyFont="1" applyFill="1" applyBorder="1" applyAlignment="1">
      <alignment horizontal="center"/>
    </xf>
    <xf numFmtId="0" fontId="8" fillId="10" borderId="40" xfId="0" applyFont="1" applyFill="1" applyBorder="1" applyAlignment="1">
      <alignment horizontal="center" vertical="center" wrapText="1"/>
    </xf>
    <xf numFmtId="1" fontId="4" fillId="10" borderId="46" xfId="0" applyNumberFormat="1" applyFont="1" applyFill="1" applyBorder="1" applyAlignment="1">
      <alignment horizontal="right"/>
    </xf>
    <xf numFmtId="164" fontId="0" fillId="10" borderId="26" xfId="0" applyNumberFormat="1" applyFill="1" applyBorder="1" applyAlignment="1">
      <alignment horizontal="right"/>
    </xf>
    <xf numFmtId="164" fontId="0" fillId="10" borderId="0" xfId="0" applyNumberFormat="1" applyFill="1" applyBorder="1" applyAlignment="1">
      <alignment horizontal="right"/>
    </xf>
    <xf numFmtId="164" fontId="0" fillId="10" borderId="4" xfId="0" applyNumberFormat="1" applyFill="1" applyBorder="1" applyAlignment="1">
      <alignment horizontal="right"/>
    </xf>
    <xf numFmtId="1" fontId="4" fillId="10" borderId="39" xfId="0" applyNumberFormat="1" applyFont="1" applyFill="1" applyBorder="1" applyAlignment="1">
      <alignment horizontal="right"/>
    </xf>
    <xf numFmtId="164" fontId="0" fillId="10" borderId="40" xfId="0" applyNumberFormat="1" applyFill="1" applyBorder="1" applyAlignment="1">
      <alignment horizontal="right"/>
    </xf>
    <xf numFmtId="164" fontId="0" fillId="10" borderId="34" xfId="0" applyNumberFormat="1" applyFill="1" applyBorder="1" applyAlignment="1">
      <alignment horizontal="right"/>
    </xf>
    <xf numFmtId="164" fontId="0" fillId="10" borderId="36" xfId="0" applyNumberFormat="1" applyFill="1" applyBorder="1" applyAlignment="1">
      <alignment horizontal="right"/>
    </xf>
    <xf numFmtId="10" fontId="0" fillId="11" borderId="29" xfId="0" applyNumberFormat="1" applyFill="1" applyBorder="1"/>
    <xf numFmtId="1" fontId="5" fillId="11" borderId="32" xfId="0" applyNumberFormat="1" applyFont="1" applyFill="1" applyBorder="1"/>
    <xf numFmtId="166" fontId="5" fillId="11" borderId="17" xfId="0" applyNumberFormat="1" applyFont="1" applyFill="1" applyBorder="1"/>
    <xf numFmtId="0" fontId="8" fillId="11" borderId="40" xfId="0" applyFont="1" applyFill="1" applyBorder="1" applyAlignment="1">
      <alignment horizontal="center" vertical="center" wrapText="1"/>
    </xf>
    <xf numFmtId="1" fontId="4" fillId="11" borderId="46" xfId="0" applyNumberFormat="1" applyFont="1" applyFill="1" applyBorder="1" applyAlignment="1">
      <alignment horizontal="right"/>
    </xf>
    <xf numFmtId="164" fontId="0" fillId="11" borderId="26" xfId="0" applyNumberFormat="1" applyFill="1" applyBorder="1" applyAlignment="1">
      <alignment horizontal="right"/>
    </xf>
    <xf numFmtId="164" fontId="0" fillId="11" borderId="0" xfId="0" applyNumberFormat="1" applyFill="1" applyBorder="1" applyAlignment="1">
      <alignment horizontal="right"/>
    </xf>
    <xf numFmtId="164" fontId="0" fillId="11" borderId="4" xfId="0" applyNumberFormat="1" applyFill="1" applyBorder="1" applyAlignment="1">
      <alignment horizontal="right"/>
    </xf>
    <xf numFmtId="0" fontId="10" fillId="11" borderId="41" xfId="0" applyFont="1" applyFill="1" applyBorder="1" applyAlignment="1">
      <alignment horizontal="center"/>
    </xf>
    <xf numFmtId="10" fontId="0" fillId="12" borderId="29" xfId="0" applyNumberFormat="1" applyFill="1" applyBorder="1"/>
    <xf numFmtId="1" fontId="5" fillId="12" borderId="32" xfId="0" applyNumberFormat="1" applyFont="1" applyFill="1" applyBorder="1"/>
    <xf numFmtId="166" fontId="5" fillId="12" borderId="17" xfId="0" applyNumberFormat="1" applyFont="1" applyFill="1" applyBorder="1"/>
    <xf numFmtId="0" fontId="8" fillId="12" borderId="40" xfId="0" applyFont="1" applyFill="1" applyBorder="1" applyAlignment="1">
      <alignment horizontal="center" vertical="center" wrapText="1"/>
    </xf>
    <xf numFmtId="1" fontId="4" fillId="12" borderId="46" xfId="0" applyNumberFormat="1" applyFont="1" applyFill="1" applyBorder="1" applyAlignment="1">
      <alignment horizontal="right"/>
    </xf>
    <xf numFmtId="164" fontId="0" fillId="12" borderId="0" xfId="0" applyNumberFormat="1" applyFill="1" applyBorder="1" applyAlignment="1">
      <alignment horizontal="right"/>
    </xf>
    <xf numFmtId="164" fontId="0" fillId="12" borderId="4" xfId="0" applyNumberFormat="1" applyFill="1" applyBorder="1" applyAlignment="1">
      <alignment horizontal="right"/>
    </xf>
    <xf numFmtId="0" fontId="10" fillId="12" borderId="41" xfId="0" applyFont="1" applyFill="1" applyBorder="1" applyAlignment="1">
      <alignment horizontal="center"/>
    </xf>
    <xf numFmtId="1" fontId="4" fillId="10" borderId="55" xfId="0" applyNumberFormat="1" applyFont="1" applyFill="1" applyBorder="1" applyAlignment="1">
      <alignment horizontal="right"/>
    </xf>
    <xf numFmtId="164" fontId="0" fillId="10" borderId="1" xfId="0" applyNumberFormat="1" applyFill="1" applyBorder="1" applyAlignment="1">
      <alignment horizontal="right"/>
    </xf>
    <xf numFmtId="164" fontId="0" fillId="10" borderId="17" xfId="0" applyNumberFormat="1" applyFill="1" applyBorder="1" applyAlignment="1">
      <alignment horizontal="right"/>
    </xf>
    <xf numFmtId="0" fontId="10" fillId="10" borderId="4" xfId="0" applyFont="1" applyFill="1" applyBorder="1" applyAlignment="1">
      <alignment horizontal="center"/>
    </xf>
    <xf numFmtId="1" fontId="5" fillId="11" borderId="3" xfId="0" applyNumberFormat="1" applyFont="1" applyFill="1" applyBorder="1"/>
    <xf numFmtId="10" fontId="22" fillId="8" borderId="30" xfId="0" applyNumberFormat="1" applyFont="1" applyFill="1" applyBorder="1"/>
    <xf numFmtId="1" fontId="23" fillId="8" borderId="3" xfId="0" applyNumberFormat="1" applyFont="1" applyFill="1" applyBorder="1"/>
    <xf numFmtId="166" fontId="23" fillId="8" borderId="6" xfId="0" applyNumberFormat="1" applyFont="1" applyFill="1" applyBorder="1"/>
    <xf numFmtId="0" fontId="25" fillId="8" borderId="45" xfId="0" applyFont="1" applyFill="1" applyBorder="1" applyAlignment="1">
      <alignment horizontal="center" vertical="center" wrapText="1"/>
    </xf>
    <xf numFmtId="1" fontId="25" fillId="8" borderId="44" xfId="0" applyNumberFormat="1" applyFont="1" applyFill="1" applyBorder="1" applyAlignment="1">
      <alignment horizontal="right"/>
    </xf>
    <xf numFmtId="0" fontId="26" fillId="8" borderId="45" xfId="0" applyFont="1" applyFill="1" applyBorder="1" applyAlignment="1">
      <alignment horizontal="center" vertical="center" wrapText="1"/>
    </xf>
    <xf numFmtId="0" fontId="27" fillId="8" borderId="43" xfId="0" applyFont="1" applyFill="1" applyBorder="1" applyAlignment="1">
      <alignment horizontal="center"/>
    </xf>
    <xf numFmtId="10" fontId="22" fillId="8" borderId="29" xfId="0" applyNumberFormat="1" applyFont="1" applyFill="1" applyBorder="1"/>
    <xf numFmtId="1" fontId="23" fillId="8" borderId="32" xfId="0" applyNumberFormat="1" applyFont="1" applyFill="1" applyBorder="1"/>
    <xf numFmtId="166" fontId="23" fillId="8" borderId="17" xfId="0" applyNumberFormat="1" applyFont="1" applyFill="1" applyBorder="1"/>
    <xf numFmtId="0" fontId="17" fillId="4" borderId="9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7" fillId="4" borderId="12" xfId="0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/>
    </xf>
    <xf numFmtId="0" fontId="20" fillId="4" borderId="10" xfId="0" applyFont="1" applyFill="1" applyBorder="1" applyAlignment="1">
      <alignment horizontal="center"/>
    </xf>
    <xf numFmtId="0" fontId="20" fillId="4" borderId="12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15" fillId="10" borderId="25" xfId="0" applyFont="1" applyFill="1" applyBorder="1" applyAlignment="1">
      <alignment horizontal="center"/>
    </xf>
    <xf numFmtId="0" fontId="15" fillId="10" borderId="11" xfId="0" applyFont="1" applyFill="1" applyBorder="1" applyAlignment="1">
      <alignment horizontal="center"/>
    </xf>
    <xf numFmtId="0" fontId="15" fillId="12" borderId="25" xfId="0" applyFont="1" applyFill="1" applyBorder="1" applyAlignment="1">
      <alignment horizontal="center"/>
    </xf>
    <xf numFmtId="0" fontId="15" fillId="12" borderId="11" xfId="0" applyFont="1" applyFill="1" applyBorder="1" applyAlignment="1">
      <alignment horizontal="center"/>
    </xf>
    <xf numFmtId="0" fontId="24" fillId="8" borderId="25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6" fillId="10" borderId="25" xfId="0" applyFont="1" applyFill="1" applyBorder="1" applyAlignment="1">
      <alignment horizontal="center"/>
    </xf>
    <xf numFmtId="0" fontId="6" fillId="10" borderId="11" xfId="0" applyFont="1" applyFill="1" applyBorder="1" applyAlignment="1">
      <alignment horizontal="center"/>
    </xf>
    <xf numFmtId="0" fontId="6" fillId="12" borderId="25" xfId="0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/>
    </xf>
    <xf numFmtId="0" fontId="21" fillId="8" borderId="25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165" fontId="11" fillId="6" borderId="9" xfId="0" applyNumberFormat="1" applyFont="1" applyFill="1" applyBorder="1" applyAlignment="1">
      <alignment horizontal="center"/>
    </xf>
    <xf numFmtId="165" fontId="11" fillId="6" borderId="10" xfId="0" applyNumberFormat="1" applyFont="1" applyFill="1" applyBorder="1" applyAlignment="1">
      <alignment horizontal="center"/>
    </xf>
    <xf numFmtId="165" fontId="11" fillId="6" borderId="12" xfId="0" applyNumberFormat="1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15" fillId="7" borderId="25" xfId="0" applyFont="1" applyFill="1" applyBorder="1" applyAlignment="1">
      <alignment horizontal="center"/>
    </xf>
    <xf numFmtId="0" fontId="15" fillId="7" borderId="11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15" fillId="7" borderId="17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/>
    </xf>
    <xf numFmtId="0" fontId="15" fillId="10" borderId="17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15" fillId="11" borderId="4" xfId="0" applyFont="1" applyFill="1" applyBorder="1" applyAlignment="1">
      <alignment horizontal="center"/>
    </xf>
    <xf numFmtId="0" fontId="15" fillId="11" borderId="17" xfId="0" applyFont="1" applyFill="1" applyBorder="1" applyAlignment="1">
      <alignment horizontal="center"/>
    </xf>
    <xf numFmtId="0" fontId="6" fillId="11" borderId="25" xfId="0" applyFont="1" applyFill="1" applyBorder="1" applyAlignment="1">
      <alignment horizontal="center"/>
    </xf>
    <xf numFmtId="0" fontId="6" fillId="11" borderId="11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12" borderId="25" xfId="0" applyFont="1" applyFill="1" applyBorder="1" applyAlignment="1">
      <alignment horizontal="center" vertical="center"/>
    </xf>
    <xf numFmtId="0" fontId="6" fillId="12" borderId="11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15" fillId="11" borderId="25" xfId="0" applyFont="1" applyFill="1" applyBorder="1" applyAlignment="1">
      <alignment horizontal="center"/>
    </xf>
    <xf numFmtId="0" fontId="15" fillId="11" borderId="11" xfId="0" applyFont="1" applyFill="1" applyBorder="1" applyAlignment="1">
      <alignment horizontal="center"/>
    </xf>
    <xf numFmtId="0" fontId="28" fillId="8" borderId="25" xfId="0" applyFont="1" applyFill="1" applyBorder="1" applyAlignment="1">
      <alignment horizontal="center" vertical="center"/>
    </xf>
    <xf numFmtId="0" fontId="28" fillId="8" borderId="11" xfId="0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/>
    </xf>
    <xf numFmtId="0" fontId="24" fillId="8" borderId="17" xfId="0" applyFont="1" applyFill="1" applyBorder="1" applyAlignment="1">
      <alignment horizontal="center"/>
    </xf>
    <xf numFmtId="0" fontId="6" fillId="11" borderId="25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/>
    </xf>
    <xf numFmtId="0" fontId="15" fillId="12" borderId="4" xfId="0" applyFont="1" applyFill="1" applyBorder="1" applyAlignment="1">
      <alignment horizontal="center"/>
    </xf>
    <xf numFmtId="0" fontId="15" fillId="12" borderId="17" xfId="0" applyFont="1" applyFill="1" applyBorder="1" applyAlignment="1">
      <alignment horizontal="center"/>
    </xf>
  </cellXfs>
  <cellStyles count="1">
    <cellStyle name="Normal" xfId="0" builtinId="0"/>
  </cellStyles>
  <dxfs count="46"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</dxfs>
  <tableStyles count="0" defaultTableStyle="TableStyleMedium9" defaultPivotStyle="PivotStyleLight16"/>
  <colors>
    <mruColors>
      <color rgb="FF99FF66"/>
      <color rgb="FFFFFF66"/>
      <color rgb="FFFF5050"/>
      <color rgb="FFFF1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PODJELA PO GLASOVIMA</a:t>
            </a:r>
          </a:p>
        </c:rich>
      </c:tx>
      <c:layout>
        <c:manualLayout>
          <c:xMode val="edge"/>
          <c:yMode val="edge"/>
          <c:x val="0.12411384747119376"/>
          <c:y val="3.6496437945256845E-2"/>
        </c:manualLayout>
      </c:layout>
      <c:overlay val="0"/>
      <c:spPr>
        <a:solidFill>
          <a:srgbClr val="FFFFFF"/>
        </a:solidFill>
        <a:ln w="3175">
          <a:solidFill>
            <a:srgbClr val="FFCC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4468169839351417"/>
          <c:y val="0.31386917246872947"/>
          <c:w val="0.51418617778347253"/>
          <c:h val="0.529198023348441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7DDA6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"/>
              <c:layout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(Pregrada!$B$13,Pregrada!$C$13,Pregrada!$E$13,Pregrada!$F$13)</c:f>
              <c:strCache>
                <c:ptCount val="4"/>
                <c:pt idx="0">
                  <c:v>HDZ</c:v>
                </c:pt>
                <c:pt idx="1">
                  <c:v>HSS</c:v>
                </c:pt>
                <c:pt idx="2">
                  <c:v>HSLS</c:v>
                </c:pt>
                <c:pt idx="3">
                  <c:v>SDP et al.</c:v>
                </c:pt>
              </c:strCache>
            </c:strRef>
          </c:cat>
          <c:val>
            <c:numRef>
              <c:f>(Pregrada!$B$14,Pregrada!$C$14,Pregrada!$E$14,Pregrada!$F$14)</c:f>
              <c:numCache>
                <c:formatCode>0</c:formatCode>
                <c:ptCount val="4"/>
                <c:pt idx="0">
                  <c:v>109</c:v>
                </c:pt>
                <c:pt idx="1">
                  <c:v>46</c:v>
                </c:pt>
                <c:pt idx="2">
                  <c:v>25</c:v>
                </c:pt>
                <c:pt idx="3">
                  <c:v>169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99"/>
    </a:solidFill>
    <a:ln w="25400">
      <a:solidFill>
        <a:srgbClr val="FFCC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PODJELA PO MANDATIMA</a:t>
            </a:r>
          </a:p>
        </c:rich>
      </c:tx>
      <c:layout>
        <c:manualLayout>
          <c:xMode val="edge"/>
          <c:yMode val="edge"/>
          <c:x val="0.12631615784868996"/>
          <c:y val="3.6496437945256845E-2"/>
        </c:manualLayout>
      </c:layout>
      <c:overlay val="0"/>
      <c:spPr>
        <a:solidFill>
          <a:srgbClr val="FFFFFF"/>
        </a:solidFill>
        <a:ln w="3175">
          <a:solidFill>
            <a:srgbClr val="FFCC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5614122855409927"/>
          <c:y val="0.32116845554939782"/>
          <c:w val="0.5193000250137918"/>
          <c:h val="0.540146947969441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FF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4"/>
              <c:layout>
                <c:manualLayout>
                  <c:xMode val="edge"/>
                  <c:yMode val="edge"/>
                  <c:x val="0.27719393227087535"/>
                  <c:y val="0.2189784924200444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(Vinagora!$B$13,Vinagora!$D$13,Vinagora!$F$13)</c:f>
              <c:strCache>
                <c:ptCount val="3"/>
                <c:pt idx="0">
                  <c:v>HDZ</c:v>
                </c:pt>
                <c:pt idx="1">
                  <c:v>HSS</c:v>
                </c:pt>
                <c:pt idx="2">
                  <c:v>SDP et al.</c:v>
                </c:pt>
              </c:strCache>
            </c:strRef>
          </c:cat>
          <c:val>
            <c:numRef>
              <c:f>(Vinagora!$B$24,Vinagora!$D$24,Vinagora!$F$24)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eparator> </c:separator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99"/>
    </a:solidFill>
    <a:ln w="25400">
      <a:solidFill>
        <a:srgbClr val="FFCC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rgbClr val="FFFF99"/>
    </a:solidFill>
    <a:ln w="254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PODJELA PO GLASOVIMA</a:t>
            </a:r>
          </a:p>
        </c:rich>
      </c:tx>
      <c:layout>
        <c:manualLayout>
          <c:xMode val="edge"/>
          <c:yMode val="edge"/>
          <c:x val="0.12411384747119376"/>
          <c:y val="3.6496437945256845E-2"/>
        </c:manualLayout>
      </c:layout>
      <c:overlay val="0"/>
      <c:spPr>
        <a:solidFill>
          <a:srgbClr val="FFFFFF"/>
        </a:solidFill>
        <a:ln w="3175">
          <a:solidFill>
            <a:srgbClr val="FFCC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4468169839351417"/>
          <c:y val="0.31386917246872947"/>
          <c:w val="0.51418617778347253"/>
          <c:h val="0.529198023348440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7DDA6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(Stipernica!$B$13,Stipernica!$D$13,Stipernica!$F$13)</c:f>
              <c:strCache>
                <c:ptCount val="3"/>
                <c:pt idx="0">
                  <c:v>HDZ</c:v>
                </c:pt>
                <c:pt idx="1">
                  <c:v>HSS</c:v>
                </c:pt>
                <c:pt idx="2">
                  <c:v>SDP et al.</c:v>
                </c:pt>
              </c:strCache>
            </c:strRef>
          </c:cat>
          <c:val>
            <c:numRef>
              <c:f>(Stipernica!$B$14,Stipernica!$D$14,Stipernica!$F$14)</c:f>
              <c:numCache>
                <c:formatCode>0</c:formatCode>
                <c:ptCount val="3"/>
                <c:pt idx="0">
                  <c:v>29</c:v>
                </c:pt>
                <c:pt idx="1">
                  <c:v>57</c:v>
                </c:pt>
                <c:pt idx="2">
                  <c:v>33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99"/>
    </a:solidFill>
    <a:ln w="25400">
      <a:solidFill>
        <a:srgbClr val="FFCC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PODJELA PO MANDATIMA</a:t>
            </a:r>
          </a:p>
        </c:rich>
      </c:tx>
      <c:layout>
        <c:manualLayout>
          <c:xMode val="edge"/>
          <c:yMode val="edge"/>
          <c:x val="0.12631615784868996"/>
          <c:y val="3.6496437945256845E-2"/>
        </c:manualLayout>
      </c:layout>
      <c:overlay val="0"/>
      <c:spPr>
        <a:solidFill>
          <a:srgbClr val="FFFFFF"/>
        </a:solidFill>
        <a:ln w="3175">
          <a:solidFill>
            <a:srgbClr val="FFCC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5614122855409927"/>
          <c:y val="0.32116845554939782"/>
          <c:w val="0.5193000250137918"/>
          <c:h val="0.540146947969441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7DDA6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4"/>
              <c:layout>
                <c:manualLayout>
                  <c:xMode val="edge"/>
                  <c:yMode val="edge"/>
                  <c:x val="0.27719393227087535"/>
                  <c:y val="0.2189784924200444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(Stipernica!$B$13,Stipernica!$D$13,Stipernica!$F$13)</c:f>
              <c:strCache>
                <c:ptCount val="3"/>
                <c:pt idx="0">
                  <c:v>HDZ</c:v>
                </c:pt>
                <c:pt idx="1">
                  <c:v>HSS</c:v>
                </c:pt>
                <c:pt idx="2">
                  <c:v>SDP et al.</c:v>
                </c:pt>
              </c:strCache>
            </c:strRef>
          </c:cat>
          <c:val>
            <c:numRef>
              <c:f>(Stipernica!$B$24,Stipernica!$D$24,Stipernica!$F$24)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eparator> </c:separator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99"/>
    </a:solidFill>
    <a:ln w="25400">
      <a:solidFill>
        <a:srgbClr val="FFCC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rgbClr val="FFFF99"/>
    </a:solidFill>
    <a:ln w="254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PODJELA PO GLASOVIMA</a:t>
            </a:r>
          </a:p>
        </c:rich>
      </c:tx>
      <c:layout>
        <c:manualLayout>
          <c:xMode val="edge"/>
          <c:yMode val="edge"/>
          <c:x val="0.12411384747119376"/>
          <c:y val="3.6496437945256845E-2"/>
        </c:manualLayout>
      </c:layout>
      <c:overlay val="0"/>
      <c:spPr>
        <a:solidFill>
          <a:srgbClr val="FFFFFF"/>
        </a:solidFill>
        <a:ln w="3175">
          <a:solidFill>
            <a:srgbClr val="FFCC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4468169839351417"/>
          <c:y val="0.31386917246872947"/>
          <c:w val="0.51418617778347253"/>
          <c:h val="0.529198023348440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7DDA6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(Gorjakovo!$B$13,Gorjakovo!$D$13,Gorjakovo!$F$13)</c:f>
              <c:strCache>
                <c:ptCount val="3"/>
                <c:pt idx="0">
                  <c:v>HDZ</c:v>
                </c:pt>
                <c:pt idx="1">
                  <c:v>HSS</c:v>
                </c:pt>
                <c:pt idx="2">
                  <c:v>SDP et al.</c:v>
                </c:pt>
              </c:strCache>
            </c:strRef>
          </c:cat>
          <c:val>
            <c:numRef>
              <c:f>(Gorjakovo!$B$14,Gorjakovo!$D$14,Gorjakovo!$F$14)</c:f>
              <c:numCache>
                <c:formatCode>0</c:formatCode>
                <c:ptCount val="3"/>
                <c:pt idx="0">
                  <c:v>19</c:v>
                </c:pt>
                <c:pt idx="1">
                  <c:v>39</c:v>
                </c:pt>
                <c:pt idx="2">
                  <c:v>38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99"/>
    </a:solidFill>
    <a:ln w="25400">
      <a:solidFill>
        <a:srgbClr val="FFCC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PODJELA PO MANDATIMA</a:t>
            </a:r>
          </a:p>
        </c:rich>
      </c:tx>
      <c:layout>
        <c:manualLayout>
          <c:xMode val="edge"/>
          <c:yMode val="edge"/>
          <c:x val="0.157895105217111"/>
          <c:y val="3.6496437945256845E-2"/>
        </c:manualLayout>
      </c:layout>
      <c:overlay val="0"/>
      <c:spPr>
        <a:solidFill>
          <a:srgbClr val="FFFFFF"/>
        </a:solidFill>
        <a:ln w="3175">
          <a:solidFill>
            <a:srgbClr val="FFCC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5614122855409927"/>
          <c:y val="0.31751881400906501"/>
          <c:w val="0.5193000250137918"/>
          <c:h val="0.540146947969441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7DDA6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4"/>
              <c:layout>
                <c:manualLayout>
                  <c:x val="0.15606803520361234"/>
                  <c:y val="5.963944105354277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(Gorjakovo!$B$13,Gorjakovo!$D$13,Gorjakovo!$F$13)</c:f>
              <c:strCache>
                <c:ptCount val="3"/>
                <c:pt idx="0">
                  <c:v>HDZ</c:v>
                </c:pt>
                <c:pt idx="1">
                  <c:v>HSS</c:v>
                </c:pt>
                <c:pt idx="2">
                  <c:v>SDP et al.</c:v>
                </c:pt>
              </c:strCache>
            </c:strRef>
          </c:cat>
          <c:val>
            <c:numRef>
              <c:f>(Gorjakovo!$B$24,Gorjakovo!$D$24,Gorjakovo!$F$24)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eparator> </c:separator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99"/>
    </a:solidFill>
    <a:ln w="25400">
      <a:solidFill>
        <a:srgbClr val="FFCC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rgbClr val="FFFF99"/>
    </a:solidFill>
    <a:ln w="254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PODJELA PO GLASOVIMA</a:t>
            </a:r>
          </a:p>
        </c:rich>
      </c:tx>
      <c:layout>
        <c:manualLayout>
          <c:xMode val="edge"/>
          <c:yMode val="edge"/>
          <c:x val="0.12411384747119376"/>
          <c:y val="3.6496437945256845E-2"/>
        </c:manualLayout>
      </c:layout>
      <c:overlay val="0"/>
      <c:spPr>
        <a:solidFill>
          <a:srgbClr val="FFFFFF"/>
        </a:solidFill>
        <a:ln w="3175">
          <a:solidFill>
            <a:srgbClr val="FFCC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4468169839351417"/>
          <c:y val="0.31386917246872947"/>
          <c:w val="0.51418617778347253"/>
          <c:h val="0.529198023348440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7DDA6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(Gorjakovo!$B$13,Gorjakovo!$D$13,Gorjakovo!$F$13)</c:f>
              <c:strCache>
                <c:ptCount val="3"/>
                <c:pt idx="0">
                  <c:v>HDZ</c:v>
                </c:pt>
                <c:pt idx="1">
                  <c:v>HSS</c:v>
                </c:pt>
                <c:pt idx="2">
                  <c:v>SDP et al.</c:v>
                </c:pt>
              </c:strCache>
            </c:strRef>
          </c:cat>
          <c:val>
            <c:numRef>
              <c:f>(Gorjakovo!$B$14,Gorjakovo!$D$14,Gorjakovo!$F$14)</c:f>
              <c:numCache>
                <c:formatCode>0</c:formatCode>
                <c:ptCount val="3"/>
                <c:pt idx="0">
                  <c:v>19</c:v>
                </c:pt>
                <c:pt idx="1">
                  <c:v>39</c:v>
                </c:pt>
                <c:pt idx="2">
                  <c:v>38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99"/>
    </a:solidFill>
    <a:ln w="25400">
      <a:solidFill>
        <a:srgbClr val="FFCC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PODJELA PO MANDATIMA</a:t>
            </a:r>
          </a:p>
        </c:rich>
      </c:tx>
      <c:layout>
        <c:manualLayout>
          <c:xMode val="edge"/>
          <c:yMode val="edge"/>
          <c:x val="0.157895105217111"/>
          <c:y val="3.6496437945256845E-2"/>
        </c:manualLayout>
      </c:layout>
      <c:overlay val="0"/>
      <c:spPr>
        <a:solidFill>
          <a:srgbClr val="FFFFFF"/>
        </a:solidFill>
        <a:ln w="3175">
          <a:solidFill>
            <a:srgbClr val="FFCC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5614122855409927"/>
          <c:y val="0.31751881400906501"/>
          <c:w val="0.5193000250137918"/>
          <c:h val="0.540146947969441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7DDA6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4"/>
              <c:layout>
                <c:manualLayout>
                  <c:x val="0.15606803520361234"/>
                  <c:y val="5.963944105354277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(Gorjakovo!$B$13,Gorjakovo!$D$13,Gorjakovo!$F$13)</c:f>
              <c:strCache>
                <c:ptCount val="3"/>
                <c:pt idx="0">
                  <c:v>HDZ</c:v>
                </c:pt>
                <c:pt idx="1">
                  <c:v>HSS</c:v>
                </c:pt>
                <c:pt idx="2">
                  <c:v>SDP et al.</c:v>
                </c:pt>
              </c:strCache>
            </c:strRef>
          </c:cat>
          <c:val>
            <c:numRef>
              <c:f>(Gorjakovo!$B$24,Gorjakovo!$D$24,Gorjakovo!$F$24)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eparator> </c:separator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99"/>
    </a:solidFill>
    <a:ln w="25400">
      <a:solidFill>
        <a:srgbClr val="FFCC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PODJELA PO MANDATIMA</a:t>
            </a:r>
          </a:p>
        </c:rich>
      </c:tx>
      <c:layout>
        <c:manualLayout>
          <c:xMode val="edge"/>
          <c:yMode val="edge"/>
          <c:x val="0.157895105217111"/>
          <c:y val="3.6496437945256845E-2"/>
        </c:manualLayout>
      </c:layout>
      <c:overlay val="0"/>
      <c:spPr>
        <a:solidFill>
          <a:srgbClr val="FFFFFF"/>
        </a:solidFill>
        <a:ln w="3175">
          <a:solidFill>
            <a:srgbClr val="FFCC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5614122855409904"/>
          <c:y val="0.31751881400906551"/>
          <c:w val="0.5193000250137918"/>
          <c:h val="0.540146947969441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7DDA6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4"/>
              <c:layout>
                <c:manualLayout>
                  <c:x val="0.15606803520361234"/>
                  <c:y val="5.963944105354283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(Pregrada!$B$13,Pregrada!$C$13,Pregrada!$E$13,Pregrada!$F$13)</c:f>
              <c:strCache>
                <c:ptCount val="4"/>
                <c:pt idx="0">
                  <c:v>HDZ</c:v>
                </c:pt>
                <c:pt idx="1">
                  <c:v>HSS</c:v>
                </c:pt>
                <c:pt idx="2">
                  <c:v>HSLS</c:v>
                </c:pt>
                <c:pt idx="3">
                  <c:v>SDP et al.</c:v>
                </c:pt>
              </c:strCache>
            </c:strRef>
          </c:cat>
          <c:val>
            <c:numRef>
              <c:f>(Pregrada!$B$24,Pregrada!$C$24,Pregrada!$E$24,Pregrada!$F$24)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eparator> </c:separator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99"/>
    </a:solidFill>
    <a:ln w="25400">
      <a:solidFill>
        <a:srgbClr val="FFCC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89" r="0.75000000000000189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rgbClr val="FFFF99"/>
    </a:solidFill>
    <a:ln w="254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PODJELA PO GLASOVIMA</a:t>
            </a:r>
          </a:p>
        </c:rich>
      </c:tx>
      <c:layout>
        <c:manualLayout>
          <c:xMode val="edge"/>
          <c:yMode val="edge"/>
          <c:x val="0.12411384747119376"/>
          <c:y val="3.6496437945256845E-2"/>
        </c:manualLayout>
      </c:layout>
      <c:overlay val="0"/>
      <c:spPr>
        <a:solidFill>
          <a:srgbClr val="FFFFFF"/>
        </a:solidFill>
        <a:ln w="3175">
          <a:solidFill>
            <a:srgbClr val="FFCC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4468169839351417"/>
          <c:y val="0.31386917246872947"/>
          <c:w val="0.51418617778347253"/>
          <c:h val="0.529198023348440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7DDA6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(Benkovo!$G$4,Benkovo!$K$4,Benkovo!$O$4)</c:f>
              <c:strCache>
                <c:ptCount val="3"/>
                <c:pt idx="0">
                  <c:v>HDZ</c:v>
                </c:pt>
                <c:pt idx="1">
                  <c:v>HSS</c:v>
                </c:pt>
                <c:pt idx="2">
                  <c:v>SDP et al.</c:v>
                </c:pt>
              </c:strCache>
            </c:strRef>
          </c:cat>
          <c:val>
            <c:numRef>
              <c:f>(Benkovo!$G$8,Benkovo!$K$8,Benkovo!$O$8)</c:f>
              <c:numCache>
                <c:formatCode>0</c:formatCode>
                <c:ptCount val="3"/>
                <c:pt idx="0">
                  <c:v>32</c:v>
                </c:pt>
                <c:pt idx="1">
                  <c:v>38</c:v>
                </c:pt>
                <c:pt idx="2">
                  <c:v>60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99"/>
    </a:solidFill>
    <a:ln w="25400">
      <a:solidFill>
        <a:srgbClr val="FFCC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PODJELA PO MANDATIMA</a:t>
            </a:r>
          </a:p>
        </c:rich>
      </c:tx>
      <c:layout>
        <c:manualLayout>
          <c:xMode val="edge"/>
          <c:yMode val="edge"/>
          <c:x val="0.157895105217111"/>
          <c:y val="3.6496437945256845E-2"/>
        </c:manualLayout>
      </c:layout>
      <c:overlay val="0"/>
      <c:spPr>
        <a:solidFill>
          <a:srgbClr val="FFFFFF"/>
        </a:solidFill>
        <a:ln w="3175">
          <a:solidFill>
            <a:srgbClr val="FFCC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5614122855409927"/>
          <c:y val="0.31751881400906501"/>
          <c:w val="0.5193000250137918"/>
          <c:h val="0.540146947969441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7DDA6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4"/>
              <c:layout>
                <c:manualLayout>
                  <c:xMode val="edge"/>
                  <c:yMode val="edge"/>
                  <c:x val="0.27719393227087535"/>
                  <c:y val="0.2189784924200444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(Benkovo!$G$4,Benkovo!$K$4,Benkovo!$O$4)</c:f>
              <c:strCache>
                <c:ptCount val="3"/>
                <c:pt idx="0">
                  <c:v>HDZ</c:v>
                </c:pt>
                <c:pt idx="1">
                  <c:v>HSS</c:v>
                </c:pt>
                <c:pt idx="2">
                  <c:v>SDP et al.</c:v>
                </c:pt>
              </c:strCache>
            </c:strRef>
          </c:cat>
          <c:val>
            <c:numRef>
              <c:f>(Benkovo!$G$10,Benkovo!$K$10,Benkovo!$O$10)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eparator> </c:separator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99"/>
    </a:solidFill>
    <a:ln w="25400">
      <a:solidFill>
        <a:srgbClr val="FFCC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rgbClr val="FFFF99"/>
    </a:solidFill>
    <a:ln w="254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PODJELA PO GLASOVIMA</a:t>
            </a:r>
          </a:p>
        </c:rich>
      </c:tx>
      <c:layout>
        <c:manualLayout>
          <c:xMode val="edge"/>
          <c:yMode val="edge"/>
          <c:x val="0.12411384747119376"/>
          <c:y val="3.6496437945256845E-2"/>
        </c:manualLayout>
      </c:layout>
      <c:overlay val="0"/>
      <c:spPr>
        <a:solidFill>
          <a:srgbClr val="FFFFFF"/>
        </a:solidFill>
        <a:ln w="3175">
          <a:solidFill>
            <a:srgbClr val="FFCC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4468169839351417"/>
          <c:y val="0.31386917246872947"/>
          <c:w val="0.51418617778347253"/>
          <c:h val="0.529198023348440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FF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(Plemenšćina!$B$13,Plemenšćina!$D$13,Plemenšćina!$E$13,Plemenšćina!$F$13)</c:f>
              <c:strCache>
                <c:ptCount val="4"/>
                <c:pt idx="0">
                  <c:v>HDZ</c:v>
                </c:pt>
                <c:pt idx="1">
                  <c:v>HSS</c:v>
                </c:pt>
                <c:pt idx="2">
                  <c:v>ZS</c:v>
                </c:pt>
                <c:pt idx="3">
                  <c:v>SDP et al.</c:v>
                </c:pt>
              </c:strCache>
            </c:strRef>
          </c:cat>
          <c:val>
            <c:numRef>
              <c:f>(Plemenšćina!$B$14,Plemenšćina!$D$14,Plemenšćina!$E$14,Plemenšćina!$F$14)</c:f>
              <c:numCache>
                <c:formatCode>0</c:formatCode>
                <c:ptCount val="4"/>
                <c:pt idx="0">
                  <c:v>44</c:v>
                </c:pt>
                <c:pt idx="1">
                  <c:v>17</c:v>
                </c:pt>
                <c:pt idx="2">
                  <c:v>44</c:v>
                </c:pt>
                <c:pt idx="3">
                  <c:v>61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99"/>
    </a:solidFill>
    <a:ln w="25400">
      <a:solidFill>
        <a:srgbClr val="FFCC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PODJELA PO MANDATIMA</a:t>
            </a:r>
          </a:p>
        </c:rich>
      </c:tx>
      <c:layout>
        <c:manualLayout>
          <c:xMode val="edge"/>
          <c:yMode val="edge"/>
          <c:x val="0.157895105217111"/>
          <c:y val="3.6496437945256845E-2"/>
        </c:manualLayout>
      </c:layout>
      <c:overlay val="0"/>
      <c:spPr>
        <a:solidFill>
          <a:srgbClr val="FFFFFF"/>
        </a:solidFill>
        <a:ln w="3175">
          <a:solidFill>
            <a:srgbClr val="FFCC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5614122855409927"/>
          <c:y val="0.31751881400906501"/>
          <c:w val="0.5193000250137918"/>
          <c:h val="0.540146947969441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FF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4"/>
              <c:layout>
                <c:manualLayout>
                  <c:x val="0.12724039209407523"/>
                  <c:y val="-5.782443462374182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(Plemenšćina!$B$13,Plemenšćina!$D$13,Plemenšćina!$E$13,Plemenšćina!$F$13)</c:f>
              <c:strCache>
                <c:ptCount val="4"/>
                <c:pt idx="0">
                  <c:v>HDZ</c:v>
                </c:pt>
                <c:pt idx="1">
                  <c:v>HSS</c:v>
                </c:pt>
                <c:pt idx="2">
                  <c:v>ZS</c:v>
                </c:pt>
                <c:pt idx="3">
                  <c:v>SDP et al.</c:v>
                </c:pt>
              </c:strCache>
            </c:strRef>
          </c:cat>
          <c:val>
            <c:numRef>
              <c:f>(Plemenšćina!$B$24,Plemenšćina!$D$24,Plemenšćina!$E$24,Plemenšćina!$F$24)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eparator> </c:separator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99"/>
    </a:solidFill>
    <a:ln w="25400">
      <a:solidFill>
        <a:srgbClr val="FFCC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rgbClr val="FFFF99"/>
    </a:solidFill>
    <a:ln w="254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PODJELA PO GLASOVIMA</a:t>
            </a:r>
          </a:p>
        </c:rich>
      </c:tx>
      <c:layout>
        <c:manualLayout>
          <c:xMode val="edge"/>
          <c:yMode val="edge"/>
          <c:x val="0.12411384747119376"/>
          <c:y val="3.6496437945256845E-2"/>
        </c:manualLayout>
      </c:layout>
      <c:overlay val="0"/>
      <c:spPr>
        <a:solidFill>
          <a:srgbClr val="FFFFFF"/>
        </a:solidFill>
        <a:ln w="3175">
          <a:solidFill>
            <a:srgbClr val="FFCC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4822780996443533"/>
          <c:y val="0.31751881400906501"/>
          <c:w val="0.50709395464163154"/>
          <c:h val="0.5218987402677716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7DDA6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(Kostel!$B$13,Kostel!$D$13,Kostel!$E$13,Kostel!$F$13)</c:f>
              <c:strCache>
                <c:ptCount val="4"/>
                <c:pt idx="0">
                  <c:v>HDZ</c:v>
                </c:pt>
                <c:pt idx="1">
                  <c:v>HSS</c:v>
                </c:pt>
                <c:pt idx="2">
                  <c:v>ZS</c:v>
                </c:pt>
                <c:pt idx="3">
                  <c:v>SDP et al.</c:v>
                </c:pt>
              </c:strCache>
            </c:strRef>
          </c:cat>
          <c:val>
            <c:numRef>
              <c:f>(Kostel!$B$14,Kostel!$D$14,Kostel!$E$14,Kostel!$F$14)</c:f>
              <c:numCache>
                <c:formatCode>0</c:formatCode>
                <c:ptCount val="4"/>
                <c:pt idx="0">
                  <c:v>15</c:v>
                </c:pt>
                <c:pt idx="1">
                  <c:v>25</c:v>
                </c:pt>
                <c:pt idx="2">
                  <c:v>51</c:v>
                </c:pt>
                <c:pt idx="3">
                  <c:v>75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99"/>
    </a:solidFill>
    <a:ln w="25400">
      <a:solidFill>
        <a:srgbClr val="FFCC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PODJELA PO MANDATIMA</a:t>
            </a:r>
          </a:p>
        </c:rich>
      </c:tx>
      <c:layout>
        <c:manualLayout>
          <c:xMode val="edge"/>
          <c:yMode val="edge"/>
          <c:x val="0.157895105217111"/>
          <c:y val="3.6496437945256845E-2"/>
        </c:manualLayout>
      </c:layout>
      <c:overlay val="0"/>
      <c:spPr>
        <a:solidFill>
          <a:srgbClr val="FFFFFF"/>
        </a:solidFill>
        <a:ln w="3175">
          <a:solidFill>
            <a:srgbClr val="FFCC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5614122855409927"/>
          <c:y val="0.31751881400906501"/>
          <c:w val="0.5193000250137918"/>
          <c:h val="0.540146947969441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7DDA6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4"/>
              <c:layout>
                <c:manualLayout>
                  <c:x val="0.1218303013057004"/>
                  <c:y val="-5.919819027435529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(Kostel!$B$13,Kostel!$D$13,Kostel!$E$13,Kostel!$F$13)</c:f>
              <c:strCache>
                <c:ptCount val="4"/>
                <c:pt idx="0">
                  <c:v>HDZ</c:v>
                </c:pt>
                <c:pt idx="1">
                  <c:v>HSS</c:v>
                </c:pt>
                <c:pt idx="2">
                  <c:v>ZS</c:v>
                </c:pt>
                <c:pt idx="3">
                  <c:v>SDP et al.</c:v>
                </c:pt>
              </c:strCache>
            </c:strRef>
          </c:cat>
          <c:val>
            <c:numRef>
              <c:f>(Kostel!$B$24,Kostel!$D$24,Kostel!$E$24,Kostel!$F$24)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eparator> </c:separator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99"/>
    </a:solidFill>
    <a:ln w="25400">
      <a:solidFill>
        <a:srgbClr val="FFCC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PODJELA PO GLASOVIMA</a:t>
            </a:r>
          </a:p>
        </c:rich>
      </c:tx>
      <c:layout>
        <c:manualLayout>
          <c:xMode val="edge"/>
          <c:yMode val="edge"/>
          <c:x val="0.10384277412069083"/>
          <c:y val="2.9357829320474076E-2"/>
        </c:manualLayout>
      </c:layout>
      <c:overlay val="0"/>
      <c:spPr>
        <a:solidFill>
          <a:srgbClr val="FFFFFF"/>
        </a:solidFill>
        <a:ln w="3175">
          <a:solidFill>
            <a:srgbClr val="FFCC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325137284840749"/>
          <c:y val="0.17909397825143"/>
          <c:w val="0.5396021536152279"/>
          <c:h val="0.648248358737260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7DDA6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5"/>
              <c:layout>
                <c:manualLayout>
                  <c:x val="8.4005560896025747E-2"/>
                  <c:y val="-2.61534831081894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8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(UKUPNO!$G$5,UKUPNO!$I$5,UKUPNO!$K$5,UKUPNO!$M$5,UKUPNO!$O$5)</c:f>
              <c:strCache>
                <c:ptCount val="5"/>
                <c:pt idx="0">
                  <c:v>HDZ</c:v>
                </c:pt>
                <c:pt idx="1">
                  <c:v>HSLS</c:v>
                </c:pt>
                <c:pt idx="2">
                  <c:v>HSS</c:v>
                </c:pt>
                <c:pt idx="3">
                  <c:v>ZS</c:v>
                </c:pt>
                <c:pt idx="4">
                  <c:v>SDP et al.</c:v>
                </c:pt>
              </c:strCache>
            </c:strRef>
          </c:cat>
          <c:val>
            <c:numRef>
              <c:f>(UKUPNO!$G$10,UKUPNO!$I$10,UKUPNO!$K$10,UKUPNO!$M$10,UKUPNO!$O$10)</c:f>
              <c:numCache>
                <c:formatCode>0</c:formatCode>
                <c:ptCount val="5"/>
                <c:pt idx="0">
                  <c:v>475</c:v>
                </c:pt>
                <c:pt idx="1">
                  <c:v>25</c:v>
                </c:pt>
                <c:pt idx="2">
                  <c:v>312</c:v>
                </c:pt>
                <c:pt idx="3">
                  <c:v>95</c:v>
                </c:pt>
                <c:pt idx="4">
                  <c:v>766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99"/>
    </a:solidFill>
    <a:ln w="25400">
      <a:solidFill>
        <a:srgbClr val="FFCC00"/>
      </a:solidFill>
      <a:prstDash val="solid"/>
    </a:ln>
  </c:spPr>
  <c:txPr>
    <a:bodyPr/>
    <a:lstStyle/>
    <a:p>
      <a:pPr>
        <a:defRPr sz="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PODJELA PO GLASOVIMA</a:t>
            </a:r>
          </a:p>
        </c:rich>
      </c:tx>
      <c:layout>
        <c:manualLayout>
          <c:xMode val="edge"/>
          <c:yMode val="edge"/>
          <c:x val="0.12411384747119376"/>
          <c:y val="3.6496437945256845E-2"/>
        </c:manualLayout>
      </c:layout>
      <c:overlay val="0"/>
      <c:spPr>
        <a:solidFill>
          <a:srgbClr val="FFFFFF"/>
        </a:solidFill>
        <a:ln w="3175">
          <a:solidFill>
            <a:srgbClr val="FFCC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4468169839351417"/>
          <c:y val="0.31386917246872947"/>
          <c:w val="0.51418617778347253"/>
          <c:h val="0.5291980233484410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7DDA6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DD995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"/>
              <c:layout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(Bušin!$B$13,Bušin!$D$13,Bušin!$E$13,Bušin!$F$13)</c:f>
              <c:strCache>
                <c:ptCount val="4"/>
                <c:pt idx="0">
                  <c:v>HDZ</c:v>
                </c:pt>
                <c:pt idx="1">
                  <c:v>HSS</c:v>
                </c:pt>
                <c:pt idx="3">
                  <c:v>SDP et al</c:v>
                </c:pt>
              </c:strCache>
            </c:strRef>
          </c:cat>
          <c:val>
            <c:numRef>
              <c:f>(Bušin!$B$14,Bušin!$D$14,Bušin!$E$14,Bušin!$F$14)</c:f>
              <c:numCache>
                <c:formatCode>0</c:formatCode>
                <c:ptCount val="4"/>
                <c:pt idx="0">
                  <c:v>29</c:v>
                </c:pt>
                <c:pt idx="1">
                  <c:v>22</c:v>
                </c:pt>
                <c:pt idx="3">
                  <c:v>68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99"/>
    </a:solidFill>
    <a:ln w="25400">
      <a:solidFill>
        <a:srgbClr val="FFCC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PODJELA PO MANDATIMA</a:t>
            </a:r>
          </a:p>
        </c:rich>
      </c:tx>
      <c:layout>
        <c:manualLayout>
          <c:xMode val="edge"/>
          <c:yMode val="edge"/>
          <c:x val="0.12620279607906154"/>
          <c:y val="2.9357829320474076E-2"/>
        </c:manualLayout>
      </c:layout>
      <c:overlay val="0"/>
      <c:spPr>
        <a:solidFill>
          <a:srgbClr val="FFFFFF"/>
        </a:solidFill>
        <a:ln w="3175">
          <a:solidFill>
            <a:srgbClr val="FFCC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598201198876114"/>
          <c:y val="0.1747192497191182"/>
          <c:w val="0.53687172220355583"/>
          <c:h val="0.6591661218029815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7DDA6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5"/>
              <c:layout>
                <c:manualLayout>
                  <c:x val="8.4005560896025747E-2"/>
                  <c:y val="-2.61534831081894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8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(UKUPNO!$G$5,UKUPNO!$I$5,UKUPNO!$K$5,UKUPNO!$M$5,UKUPNO!$O$5)</c:f>
              <c:strCache>
                <c:ptCount val="5"/>
                <c:pt idx="0">
                  <c:v>HDZ</c:v>
                </c:pt>
                <c:pt idx="1">
                  <c:v>HSLS</c:v>
                </c:pt>
                <c:pt idx="2">
                  <c:v>HSS</c:v>
                </c:pt>
                <c:pt idx="3">
                  <c:v>ZS</c:v>
                </c:pt>
                <c:pt idx="4">
                  <c:v>SDP et al.</c:v>
                </c:pt>
              </c:strCache>
            </c:strRef>
          </c:cat>
          <c:val>
            <c:numRef>
              <c:f>(UKUPNO!$G$12,UKUPNO!$I$12,UKUPNO!$K$12,UKUPNO!$M$12,UKUPNO!$O$12)</c:f>
              <c:numCache>
                <c:formatCode>General</c:formatCode>
                <c:ptCount val="5"/>
                <c:pt idx="0">
                  <c:v>13</c:v>
                </c:pt>
                <c:pt idx="1">
                  <c:v>0</c:v>
                </c:pt>
                <c:pt idx="2">
                  <c:v>10</c:v>
                </c:pt>
                <c:pt idx="3">
                  <c:v>4</c:v>
                </c:pt>
                <c:pt idx="4">
                  <c:v>26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99"/>
    </a:solidFill>
    <a:ln w="25400">
      <a:solidFill>
        <a:srgbClr val="FFCC00"/>
      </a:solidFill>
      <a:prstDash val="solid"/>
    </a:ln>
  </c:spPr>
  <c:txPr>
    <a:bodyPr/>
    <a:lstStyle/>
    <a:p>
      <a:pPr>
        <a:defRPr sz="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PODJELA PO MANDATIMA</a:t>
            </a:r>
          </a:p>
        </c:rich>
      </c:tx>
      <c:layout>
        <c:manualLayout>
          <c:xMode val="edge"/>
          <c:yMode val="edge"/>
          <c:x val="0.157895105217111"/>
          <c:y val="3.6496437945256845E-2"/>
        </c:manualLayout>
      </c:layout>
      <c:overlay val="0"/>
      <c:spPr>
        <a:solidFill>
          <a:srgbClr val="FFFFFF"/>
        </a:solidFill>
        <a:ln w="3175">
          <a:solidFill>
            <a:srgbClr val="FFCC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5614122855409915"/>
          <c:y val="0.31751881400906523"/>
          <c:w val="0.5193000250137918"/>
          <c:h val="0.540146947969441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7DDA6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DD995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4"/>
              <c:layout>
                <c:manualLayout>
                  <c:x val="0.15606803520361234"/>
                  <c:y val="5.96394410535428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(Bušin!$B$13,Bušin!$D$13,Bušin!$E$13,Bušin!$F$13)</c:f>
              <c:strCache>
                <c:ptCount val="4"/>
                <c:pt idx="0">
                  <c:v>HDZ</c:v>
                </c:pt>
                <c:pt idx="1">
                  <c:v>HSS</c:v>
                </c:pt>
                <c:pt idx="3">
                  <c:v>SDP et al</c:v>
                </c:pt>
              </c:strCache>
            </c:strRef>
          </c:cat>
          <c:val>
            <c:numRef>
              <c:f>(Bušin!$B$24,Bušin!$D$24,Bušin!$E$24,Bušin!$F$24)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3">
                  <c:v>3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eparator> </c:separator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99"/>
    </a:solidFill>
    <a:ln w="25400">
      <a:solidFill>
        <a:srgbClr val="FFCC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rgbClr val="FFFF99"/>
    </a:solidFill>
    <a:ln w="254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PODJELA PO GLASOVIMA</a:t>
            </a:r>
          </a:p>
        </c:rich>
      </c:tx>
      <c:layout>
        <c:manualLayout>
          <c:xMode val="edge"/>
          <c:yMode val="edge"/>
          <c:x val="0.12411384747119376"/>
          <c:y val="3.6496437945256845E-2"/>
        </c:manualLayout>
      </c:layout>
      <c:overlay val="0"/>
      <c:spPr>
        <a:solidFill>
          <a:srgbClr val="FFFFFF"/>
        </a:solidFill>
        <a:ln w="3175">
          <a:solidFill>
            <a:srgbClr val="FFCC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4468169839351417"/>
          <c:y val="0.31386917246872947"/>
          <c:w val="0.51418617778347253"/>
          <c:h val="0.529198023348440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DD995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(Sopot!$B$13,Sopot!$D$13,Sopot!$F$13)</c:f>
              <c:strCache>
                <c:ptCount val="3"/>
                <c:pt idx="0">
                  <c:v>HDZ</c:v>
                </c:pt>
                <c:pt idx="1">
                  <c:v>HSS</c:v>
                </c:pt>
                <c:pt idx="2">
                  <c:v>SDP et al.</c:v>
                </c:pt>
              </c:strCache>
            </c:strRef>
          </c:cat>
          <c:val>
            <c:numRef>
              <c:f>(Sopot!$B$14,Sopot!$D$14,Sopot!$F$14)</c:f>
              <c:numCache>
                <c:formatCode>0</c:formatCode>
                <c:ptCount val="3"/>
                <c:pt idx="0">
                  <c:v>117</c:v>
                </c:pt>
                <c:pt idx="1">
                  <c:v>16</c:v>
                </c:pt>
                <c:pt idx="2">
                  <c:v>102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99"/>
    </a:solidFill>
    <a:ln w="25400">
      <a:solidFill>
        <a:srgbClr val="FFCC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PODJELA PO MANDATIMA</a:t>
            </a:r>
          </a:p>
        </c:rich>
      </c:tx>
      <c:layout>
        <c:manualLayout>
          <c:xMode val="edge"/>
          <c:yMode val="edge"/>
          <c:x val="0.12631615784868996"/>
          <c:y val="3.6496437945256845E-2"/>
        </c:manualLayout>
      </c:layout>
      <c:overlay val="0"/>
      <c:spPr>
        <a:solidFill>
          <a:srgbClr val="FFFFFF"/>
        </a:solidFill>
        <a:ln w="3175">
          <a:solidFill>
            <a:srgbClr val="FFCC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5614122855409927"/>
          <c:y val="0.32116845554939782"/>
          <c:w val="0.5193000250137918"/>
          <c:h val="0.540146947969441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FF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DD995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4"/>
              <c:layout>
                <c:manualLayout>
                  <c:x val="5.6071444723686768E-2"/>
                  <c:y val="-4.997898304709543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(Sopot!$B$13,Sopot!$D$13,Sopot!$F$13)</c:f>
              <c:strCache>
                <c:ptCount val="3"/>
                <c:pt idx="0">
                  <c:v>HDZ</c:v>
                </c:pt>
                <c:pt idx="1">
                  <c:v>HSS</c:v>
                </c:pt>
                <c:pt idx="2">
                  <c:v>SDP et al.</c:v>
                </c:pt>
              </c:strCache>
            </c:strRef>
          </c:cat>
          <c:val>
            <c:numRef>
              <c:f>(Sopot!$B$24,Sopot!$D$24,Sopot!$F$24)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eparator> </c:separator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99"/>
    </a:solidFill>
    <a:ln w="25400">
      <a:solidFill>
        <a:srgbClr val="FFCC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rgbClr val="FFFF99"/>
    </a:solidFill>
    <a:ln w="254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PODJELA PO GLASOVIMA</a:t>
            </a:r>
          </a:p>
        </c:rich>
      </c:tx>
      <c:layout>
        <c:manualLayout>
          <c:xMode val="edge"/>
          <c:yMode val="edge"/>
          <c:x val="0.12411384747119376"/>
          <c:y val="3.6496437945256845E-2"/>
        </c:manualLayout>
      </c:layout>
      <c:overlay val="0"/>
      <c:spPr>
        <a:solidFill>
          <a:srgbClr val="FFFFFF"/>
        </a:solidFill>
        <a:ln w="3175">
          <a:solidFill>
            <a:srgbClr val="FFCC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4468169839351417"/>
          <c:y val="0.31386917246872947"/>
          <c:w val="0.51418617778347253"/>
          <c:h val="0.529198023348440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FF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5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r-Latn-R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r-Latn-R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(Vinagora!$B$13,Vinagora!$D$13,Vinagora!$F$13)</c:f>
              <c:strCache>
                <c:ptCount val="3"/>
                <c:pt idx="0">
                  <c:v>HDZ</c:v>
                </c:pt>
                <c:pt idx="1">
                  <c:v>HSS</c:v>
                </c:pt>
                <c:pt idx="2">
                  <c:v>SDP et al.</c:v>
                </c:pt>
              </c:strCache>
            </c:strRef>
          </c:cat>
          <c:val>
            <c:numRef>
              <c:f>(Vinagora!$B$14,Vinagora!$D$14,Vinagora!$F$14)</c:f>
              <c:numCache>
                <c:formatCode>0</c:formatCode>
                <c:ptCount val="3"/>
                <c:pt idx="0">
                  <c:v>43</c:v>
                </c:pt>
                <c:pt idx="1">
                  <c:v>26</c:v>
                </c:pt>
                <c:pt idx="2">
                  <c:v>73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99"/>
    </a:solidFill>
    <a:ln w="25400">
      <a:solidFill>
        <a:srgbClr val="FFCC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44" r="0.750000000000001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10</xdr:row>
      <xdr:rowOff>171450</xdr:rowOff>
    </xdr:from>
    <xdr:to>
      <xdr:col>11</xdr:col>
      <xdr:colOff>114300</xdr:colOff>
      <xdr:row>24</xdr:row>
      <xdr:rowOff>19050</xdr:rowOff>
    </xdr:to>
    <xdr:graphicFrame macro="">
      <xdr:nvGraphicFramePr>
        <xdr:cNvPr id="204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161925</xdr:colOff>
      <xdr:row>10</xdr:row>
      <xdr:rowOff>171450</xdr:rowOff>
    </xdr:from>
    <xdr:to>
      <xdr:col>16</xdr:col>
      <xdr:colOff>38100</xdr:colOff>
      <xdr:row>24</xdr:row>
      <xdr:rowOff>19050</xdr:rowOff>
    </xdr:to>
    <xdr:graphicFrame macro="">
      <xdr:nvGraphicFramePr>
        <xdr:cNvPr id="205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16</xdr:col>
      <xdr:colOff>0</xdr:colOff>
      <xdr:row>3</xdr:row>
      <xdr:rowOff>0</xdr:rowOff>
    </xdr:to>
    <xdr:graphicFrame macro="">
      <xdr:nvGraphicFramePr>
        <xdr:cNvPr id="358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11</xdr:row>
      <xdr:rowOff>0</xdr:rowOff>
    </xdr:from>
    <xdr:to>
      <xdr:col>11</xdr:col>
      <xdr:colOff>85725</xdr:colOff>
      <xdr:row>24</xdr:row>
      <xdr:rowOff>9525</xdr:rowOff>
    </xdr:to>
    <xdr:graphicFrame macro="">
      <xdr:nvGraphicFramePr>
        <xdr:cNvPr id="3584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</xdr:colOff>
      <xdr:row>11</xdr:row>
      <xdr:rowOff>0</xdr:rowOff>
    </xdr:from>
    <xdr:to>
      <xdr:col>16</xdr:col>
      <xdr:colOff>9525</xdr:colOff>
      <xdr:row>24</xdr:row>
      <xdr:rowOff>9525</xdr:rowOff>
    </xdr:to>
    <xdr:graphicFrame macro="">
      <xdr:nvGraphicFramePr>
        <xdr:cNvPr id="3584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12</xdr:row>
      <xdr:rowOff>47626</xdr:rowOff>
    </xdr:from>
    <xdr:to>
      <xdr:col>7</xdr:col>
      <xdr:colOff>285750</xdr:colOff>
      <xdr:row>38</xdr:row>
      <xdr:rowOff>19050</xdr:rowOff>
    </xdr:to>
    <xdr:graphicFrame macro="">
      <xdr:nvGraphicFramePr>
        <xdr:cNvPr id="3993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338333</xdr:colOff>
      <xdr:row>12</xdr:row>
      <xdr:rowOff>43058</xdr:rowOff>
    </xdr:from>
    <xdr:to>
      <xdr:col>15</xdr:col>
      <xdr:colOff>599161</xdr:colOff>
      <xdr:row>38</xdr:row>
      <xdr:rowOff>9132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11</xdr:row>
      <xdr:rowOff>19050</xdr:rowOff>
    </xdr:from>
    <xdr:to>
      <xdr:col>11</xdr:col>
      <xdr:colOff>95250</xdr:colOff>
      <xdr:row>24</xdr:row>
      <xdr:rowOff>28575</xdr:rowOff>
    </xdr:to>
    <xdr:graphicFrame macro="">
      <xdr:nvGraphicFramePr>
        <xdr:cNvPr id="102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142875</xdr:colOff>
      <xdr:row>11</xdr:row>
      <xdr:rowOff>19050</xdr:rowOff>
    </xdr:from>
    <xdr:to>
      <xdr:col>16</xdr:col>
      <xdr:colOff>19050</xdr:colOff>
      <xdr:row>24</xdr:row>
      <xdr:rowOff>28575</xdr:rowOff>
    </xdr:to>
    <xdr:graphicFrame macro="">
      <xdr:nvGraphicFramePr>
        <xdr:cNvPr id="102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16</xdr:col>
      <xdr:colOff>0</xdr:colOff>
      <xdr:row>3</xdr:row>
      <xdr:rowOff>0</xdr:rowOff>
    </xdr:to>
    <xdr:graphicFrame macro="">
      <xdr:nvGraphicFramePr>
        <xdr:cNvPr id="7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11</xdr:row>
      <xdr:rowOff>0</xdr:rowOff>
    </xdr:from>
    <xdr:to>
      <xdr:col>11</xdr:col>
      <xdr:colOff>85725</xdr:colOff>
      <xdr:row>24</xdr:row>
      <xdr:rowOff>9525</xdr:rowOff>
    </xdr:to>
    <xdr:graphicFrame macro="">
      <xdr:nvGraphicFramePr>
        <xdr:cNvPr id="71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</xdr:colOff>
      <xdr:row>11</xdr:row>
      <xdr:rowOff>0</xdr:rowOff>
    </xdr:from>
    <xdr:to>
      <xdr:col>16</xdr:col>
      <xdr:colOff>9525</xdr:colOff>
      <xdr:row>24</xdr:row>
      <xdr:rowOff>9525</xdr:rowOff>
    </xdr:to>
    <xdr:graphicFrame macro="">
      <xdr:nvGraphicFramePr>
        <xdr:cNvPr id="717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16</xdr:col>
      <xdr:colOff>0</xdr:colOff>
      <xdr:row>3</xdr:row>
      <xdr:rowOff>0</xdr:rowOff>
    </xdr:to>
    <xdr:graphicFrame macro="">
      <xdr:nvGraphicFramePr>
        <xdr:cNvPr id="112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11</xdr:row>
      <xdr:rowOff>0</xdr:rowOff>
    </xdr:from>
    <xdr:to>
      <xdr:col>11</xdr:col>
      <xdr:colOff>85725</xdr:colOff>
      <xdr:row>24</xdr:row>
      <xdr:rowOff>9525</xdr:rowOff>
    </xdr:to>
    <xdr:graphicFrame macro="">
      <xdr:nvGraphicFramePr>
        <xdr:cNvPr id="1126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</xdr:colOff>
      <xdr:row>11</xdr:row>
      <xdr:rowOff>0</xdr:rowOff>
    </xdr:from>
    <xdr:to>
      <xdr:col>16</xdr:col>
      <xdr:colOff>9525</xdr:colOff>
      <xdr:row>24</xdr:row>
      <xdr:rowOff>9525</xdr:rowOff>
    </xdr:to>
    <xdr:graphicFrame macro="">
      <xdr:nvGraphicFramePr>
        <xdr:cNvPr id="112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16</xdr:col>
      <xdr:colOff>0</xdr:colOff>
      <xdr:row>3</xdr:row>
      <xdr:rowOff>0</xdr:rowOff>
    </xdr:to>
    <xdr:graphicFrame macro="">
      <xdr:nvGraphicFramePr>
        <xdr:cNvPr id="153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11</xdr:row>
      <xdr:rowOff>0</xdr:rowOff>
    </xdr:from>
    <xdr:to>
      <xdr:col>11</xdr:col>
      <xdr:colOff>85725</xdr:colOff>
      <xdr:row>24</xdr:row>
      <xdr:rowOff>9525</xdr:rowOff>
    </xdr:to>
    <xdr:graphicFrame macro="">
      <xdr:nvGraphicFramePr>
        <xdr:cNvPr id="1536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</xdr:colOff>
      <xdr:row>11</xdr:row>
      <xdr:rowOff>0</xdr:rowOff>
    </xdr:from>
    <xdr:to>
      <xdr:col>16</xdr:col>
      <xdr:colOff>9525</xdr:colOff>
      <xdr:row>24</xdr:row>
      <xdr:rowOff>9525</xdr:rowOff>
    </xdr:to>
    <xdr:graphicFrame macro="">
      <xdr:nvGraphicFramePr>
        <xdr:cNvPr id="1536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16</xdr:col>
      <xdr:colOff>0</xdr:colOff>
      <xdr:row>3</xdr:row>
      <xdr:rowOff>0</xdr:rowOff>
    </xdr:to>
    <xdr:graphicFrame macro="">
      <xdr:nvGraphicFramePr>
        <xdr:cNvPr id="194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11</xdr:row>
      <xdr:rowOff>0</xdr:rowOff>
    </xdr:from>
    <xdr:to>
      <xdr:col>11</xdr:col>
      <xdr:colOff>85725</xdr:colOff>
      <xdr:row>24</xdr:row>
      <xdr:rowOff>9525</xdr:rowOff>
    </xdr:to>
    <xdr:graphicFrame macro="">
      <xdr:nvGraphicFramePr>
        <xdr:cNvPr id="194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</xdr:colOff>
      <xdr:row>11</xdr:row>
      <xdr:rowOff>0</xdr:rowOff>
    </xdr:from>
    <xdr:to>
      <xdr:col>16</xdr:col>
      <xdr:colOff>9525</xdr:colOff>
      <xdr:row>24</xdr:row>
      <xdr:rowOff>9525</xdr:rowOff>
    </xdr:to>
    <xdr:graphicFrame macro="">
      <xdr:nvGraphicFramePr>
        <xdr:cNvPr id="1945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16</xdr:col>
      <xdr:colOff>0</xdr:colOff>
      <xdr:row>3</xdr:row>
      <xdr:rowOff>0</xdr:rowOff>
    </xdr:to>
    <xdr:graphicFrame macro="">
      <xdr:nvGraphicFramePr>
        <xdr:cNvPr id="2355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11</xdr:row>
      <xdr:rowOff>0</xdr:rowOff>
    </xdr:from>
    <xdr:to>
      <xdr:col>11</xdr:col>
      <xdr:colOff>85725</xdr:colOff>
      <xdr:row>24</xdr:row>
      <xdr:rowOff>9525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</xdr:colOff>
      <xdr:row>11</xdr:row>
      <xdr:rowOff>0</xdr:rowOff>
    </xdr:from>
    <xdr:to>
      <xdr:col>16</xdr:col>
      <xdr:colOff>9525</xdr:colOff>
      <xdr:row>24</xdr:row>
      <xdr:rowOff>9525</xdr:rowOff>
    </xdr:to>
    <xdr:graphicFrame macro="">
      <xdr:nvGraphicFramePr>
        <xdr:cNvPr id="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16</xdr:col>
      <xdr:colOff>0</xdr:colOff>
      <xdr:row>3</xdr:row>
      <xdr:rowOff>0</xdr:rowOff>
    </xdr:to>
    <xdr:graphicFrame macro="">
      <xdr:nvGraphicFramePr>
        <xdr:cNvPr id="276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11</xdr:row>
      <xdr:rowOff>0</xdr:rowOff>
    </xdr:from>
    <xdr:to>
      <xdr:col>11</xdr:col>
      <xdr:colOff>85725</xdr:colOff>
      <xdr:row>24</xdr:row>
      <xdr:rowOff>9525</xdr:rowOff>
    </xdr:to>
    <xdr:graphicFrame macro="">
      <xdr:nvGraphicFramePr>
        <xdr:cNvPr id="276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</xdr:colOff>
      <xdr:row>11</xdr:row>
      <xdr:rowOff>0</xdr:rowOff>
    </xdr:from>
    <xdr:to>
      <xdr:col>16</xdr:col>
      <xdr:colOff>9525</xdr:colOff>
      <xdr:row>24</xdr:row>
      <xdr:rowOff>9525</xdr:rowOff>
    </xdr:to>
    <xdr:graphicFrame macro="">
      <xdr:nvGraphicFramePr>
        <xdr:cNvPr id="276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16</xdr:col>
      <xdr:colOff>0</xdr:colOff>
      <xdr:row>3</xdr:row>
      <xdr:rowOff>0</xdr:rowOff>
    </xdr:to>
    <xdr:graphicFrame macro="">
      <xdr:nvGraphicFramePr>
        <xdr:cNvPr id="317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11</xdr:row>
      <xdr:rowOff>0</xdr:rowOff>
    </xdr:from>
    <xdr:to>
      <xdr:col>11</xdr:col>
      <xdr:colOff>85725</xdr:colOff>
      <xdr:row>24</xdr:row>
      <xdr:rowOff>9525</xdr:rowOff>
    </xdr:to>
    <xdr:graphicFrame macro="">
      <xdr:nvGraphicFramePr>
        <xdr:cNvPr id="317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</xdr:colOff>
      <xdr:row>11</xdr:row>
      <xdr:rowOff>0</xdr:rowOff>
    </xdr:from>
    <xdr:to>
      <xdr:col>16</xdr:col>
      <xdr:colOff>9525</xdr:colOff>
      <xdr:row>24</xdr:row>
      <xdr:rowOff>9525</xdr:rowOff>
    </xdr:to>
    <xdr:graphicFrame macro="">
      <xdr:nvGraphicFramePr>
        <xdr:cNvPr id="3174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Q24"/>
  <sheetViews>
    <sheetView zoomScale="86" zoomScaleNormal="86" workbookViewId="0">
      <selection activeCell="B7" sqref="B7"/>
    </sheetView>
  </sheetViews>
  <sheetFormatPr defaultRowHeight="12.75" x14ac:dyDescent="0.2"/>
  <cols>
    <col min="1" max="1" width="21.140625" customWidth="1"/>
    <col min="2" max="6" width="11.7109375" customWidth="1"/>
    <col min="7" max="7" width="6.7109375" style="6" customWidth="1"/>
    <col min="8" max="8" width="9.7109375" style="6" customWidth="1"/>
    <col min="9" max="9" width="6.7109375" style="6" customWidth="1"/>
    <col min="10" max="10" width="9.7109375" style="6" customWidth="1"/>
    <col min="11" max="11" width="6.7109375" style="6" customWidth="1"/>
    <col min="12" max="12" width="9.7109375" style="6" customWidth="1"/>
    <col min="13" max="13" width="6.7109375" style="6" customWidth="1"/>
    <col min="14" max="14" width="9.7109375" style="6" customWidth="1"/>
    <col min="15" max="15" width="6.7109375" style="6" customWidth="1"/>
    <col min="16" max="16" width="9.7109375" style="6" customWidth="1"/>
    <col min="17" max="17" width="26" bestFit="1" customWidth="1"/>
  </cols>
  <sheetData>
    <row r="1" spans="1:17" s="67" customFormat="1" ht="24" thickBot="1" x14ac:dyDescent="0.4">
      <c r="A1" s="181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3"/>
    </row>
    <row r="2" spans="1:17" s="52" customFormat="1" ht="21" thickBot="1" x14ac:dyDescent="0.3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7" s="53" customFormat="1" ht="38.25" thickBot="1" x14ac:dyDescent="0.55000000000000004">
      <c r="A3" s="184" t="s">
        <v>17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  <c r="Q3"/>
    </row>
    <row r="4" spans="1:17" ht="27" thickBot="1" x14ac:dyDescent="0.45">
      <c r="A4" s="14"/>
      <c r="B4" s="40"/>
      <c r="C4" s="216" t="s">
        <v>15</v>
      </c>
      <c r="D4" s="216"/>
      <c r="E4" s="40"/>
      <c r="F4" s="21"/>
      <c r="G4" s="187" t="s">
        <v>6</v>
      </c>
      <c r="H4" s="188"/>
      <c r="I4" s="189" t="s">
        <v>7</v>
      </c>
      <c r="J4" s="190"/>
      <c r="K4" s="197"/>
      <c r="L4" s="198"/>
      <c r="M4" s="199" t="s">
        <v>41</v>
      </c>
      <c r="N4" s="200"/>
      <c r="O4" s="201" t="s">
        <v>38</v>
      </c>
      <c r="P4" s="202"/>
    </row>
    <row r="5" spans="1:17" s="1" customFormat="1" x14ac:dyDescent="0.2">
      <c r="A5" s="22" t="s">
        <v>0</v>
      </c>
      <c r="B5" s="28" t="s">
        <v>4</v>
      </c>
      <c r="C5" s="29" t="s">
        <v>8</v>
      </c>
      <c r="D5" s="28" t="s">
        <v>10</v>
      </c>
      <c r="E5" s="29" t="s">
        <v>3</v>
      </c>
      <c r="F5" s="30" t="s">
        <v>2</v>
      </c>
      <c r="G5" s="31" t="s">
        <v>8</v>
      </c>
      <c r="H5" s="28" t="s">
        <v>10</v>
      </c>
      <c r="I5" s="29" t="s">
        <v>8</v>
      </c>
      <c r="J5" s="28" t="s">
        <v>10</v>
      </c>
      <c r="K5" s="129"/>
      <c r="L5" s="130"/>
      <c r="M5" s="29" t="s">
        <v>8</v>
      </c>
      <c r="N5" s="28" t="s">
        <v>10</v>
      </c>
      <c r="O5" s="29" t="s">
        <v>8</v>
      </c>
      <c r="P5" s="30" t="s">
        <v>10</v>
      </c>
    </row>
    <row r="6" spans="1:17" x14ac:dyDescent="0.2">
      <c r="A6" s="45" t="s">
        <v>16</v>
      </c>
      <c r="B6" s="46">
        <v>1868</v>
      </c>
      <c r="C6" s="79">
        <f>G6+I6+M6+O6+E6+K6</f>
        <v>356</v>
      </c>
      <c r="D6" s="47">
        <f>C6/B6</f>
        <v>0.19057815845824411</v>
      </c>
      <c r="E6" s="81">
        <v>7</v>
      </c>
      <c r="F6" s="48">
        <f>SUM(G6,I6,K6,M6,O6,)</f>
        <v>349</v>
      </c>
      <c r="G6" s="82">
        <v>109</v>
      </c>
      <c r="H6" s="54">
        <f>G6/F6</f>
        <v>0.31232091690544411</v>
      </c>
      <c r="I6" s="83">
        <v>46</v>
      </c>
      <c r="J6" s="105">
        <f>I6/F6</f>
        <v>0.1318051575931232</v>
      </c>
      <c r="K6" s="131"/>
      <c r="L6" s="132"/>
      <c r="M6" s="83">
        <v>25</v>
      </c>
      <c r="N6" s="158">
        <f>M6/F6</f>
        <v>7.1633237822349566E-2</v>
      </c>
      <c r="O6" s="83">
        <v>169</v>
      </c>
      <c r="P6" s="171">
        <f>O6/F6</f>
        <v>0.48424068767908307</v>
      </c>
    </row>
    <row r="7" spans="1:17" ht="13.5" thickBot="1" x14ac:dyDescent="0.25">
      <c r="A7" s="8"/>
      <c r="B7" s="2"/>
      <c r="C7" s="41"/>
      <c r="D7" s="3"/>
      <c r="E7" s="4"/>
      <c r="F7" s="42"/>
      <c r="G7" s="5"/>
      <c r="H7" s="43"/>
      <c r="I7" s="12"/>
      <c r="J7" s="43"/>
      <c r="K7" s="133"/>
      <c r="L7" s="134"/>
      <c r="M7" s="12"/>
      <c r="N7" s="43"/>
      <c r="O7" s="12"/>
      <c r="P7" s="44"/>
    </row>
    <row r="8" spans="1:17" s="7" customFormat="1" ht="17.25" thickBot="1" x14ac:dyDescent="0.3">
      <c r="A8" s="20" t="s">
        <v>1</v>
      </c>
      <c r="B8" s="23">
        <f>SUM(B6:B7)</f>
        <v>1868</v>
      </c>
      <c r="C8" s="24">
        <f>SUM(C6:C7)</f>
        <v>356</v>
      </c>
      <c r="D8" s="25">
        <f>C8/B8</f>
        <v>0.19057815845824411</v>
      </c>
      <c r="E8" s="26">
        <f>SUM(E6:E7)</f>
        <v>7</v>
      </c>
      <c r="F8" s="27">
        <f>SUM(F6:F7)</f>
        <v>349</v>
      </c>
      <c r="G8" s="55">
        <f>SUM(G6:G6)</f>
        <v>109</v>
      </c>
      <c r="H8" s="56">
        <f>G8/F8</f>
        <v>0.31232091690544411</v>
      </c>
      <c r="I8" s="106">
        <f>SUM(I6:I6)</f>
        <v>46</v>
      </c>
      <c r="J8" s="107">
        <f>I8/F8</f>
        <v>0.1318051575931232</v>
      </c>
      <c r="K8" s="135"/>
      <c r="L8" s="136"/>
      <c r="M8" s="159">
        <f>SUM(M6:M6)</f>
        <v>25</v>
      </c>
      <c r="N8" s="160">
        <f>M8/F8</f>
        <v>7.1633237822349566E-2</v>
      </c>
      <c r="O8" s="172">
        <f>SUM(O6:O6)</f>
        <v>169</v>
      </c>
      <c r="P8" s="173">
        <f>O8/F8</f>
        <v>0.48424068767908307</v>
      </c>
    </row>
    <row r="9" spans="1:17" ht="13.5" thickBot="1" x14ac:dyDescent="0.25">
      <c r="A9" s="19"/>
      <c r="B9" s="15"/>
      <c r="C9" s="15"/>
      <c r="D9" s="15"/>
      <c r="E9" s="15"/>
      <c r="F9" s="38"/>
      <c r="G9" s="17"/>
      <c r="H9" s="16"/>
      <c r="I9" s="17"/>
      <c r="J9" s="16"/>
      <c r="K9" s="137"/>
      <c r="L9" s="138"/>
      <c r="M9" s="17"/>
      <c r="N9" s="16"/>
      <c r="O9" s="39"/>
      <c r="P9" s="18"/>
    </row>
    <row r="10" spans="1:17" s="66" customFormat="1" ht="45.75" thickBot="1" x14ac:dyDescent="0.65">
      <c r="A10" s="203" t="s">
        <v>14</v>
      </c>
      <c r="B10" s="204"/>
      <c r="C10" s="204"/>
      <c r="D10" s="204"/>
      <c r="E10" s="204"/>
      <c r="F10" s="205"/>
      <c r="G10" s="212">
        <f>B24</f>
        <v>2</v>
      </c>
      <c r="H10" s="213"/>
      <c r="I10" s="214">
        <f>C24</f>
        <v>1</v>
      </c>
      <c r="J10" s="215"/>
      <c r="K10" s="191"/>
      <c r="L10" s="192"/>
      <c r="M10" s="193">
        <f>E24</f>
        <v>0</v>
      </c>
      <c r="N10" s="194"/>
      <c r="O10" s="195">
        <f>F24</f>
        <v>4</v>
      </c>
      <c r="P10" s="196"/>
      <c r="Q10" s="101">
        <f>SUM(G10:P10)</f>
        <v>7</v>
      </c>
    </row>
    <row r="11" spans="1:17" ht="13.5" thickBot="1" x14ac:dyDescent="0.25"/>
    <row r="12" spans="1:17" s="58" customFormat="1" ht="21" thickBot="1" x14ac:dyDescent="0.35">
      <c r="A12" s="206" t="s">
        <v>13</v>
      </c>
      <c r="B12" s="207"/>
      <c r="C12" s="207"/>
      <c r="D12" s="207"/>
      <c r="E12" s="207"/>
      <c r="F12" s="208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7" ht="30" customHeight="1" x14ac:dyDescent="0.2">
      <c r="A13" s="103"/>
      <c r="B13" s="122" t="s">
        <v>6</v>
      </c>
      <c r="C13" s="124" t="s">
        <v>7</v>
      </c>
      <c r="D13" s="140"/>
      <c r="E13" s="161" t="s">
        <v>41</v>
      </c>
      <c r="F13" s="174" t="s">
        <v>38</v>
      </c>
    </row>
    <row r="14" spans="1:17" ht="16.5" thickBot="1" x14ac:dyDescent="0.3">
      <c r="A14" s="32" t="s">
        <v>9</v>
      </c>
      <c r="B14" s="13">
        <f>G8</f>
        <v>109</v>
      </c>
      <c r="C14" s="108">
        <f>I8</f>
        <v>46</v>
      </c>
      <c r="D14" s="166"/>
      <c r="E14" s="162">
        <f>M8</f>
        <v>25</v>
      </c>
      <c r="F14" s="175">
        <f>O8</f>
        <v>169</v>
      </c>
    </row>
    <row r="15" spans="1:17" x14ac:dyDescent="0.2">
      <c r="A15" s="33">
        <v>1</v>
      </c>
      <c r="B15" s="9">
        <f t="shared" ref="B15:F21" si="0">B$14/$A15</f>
        <v>109</v>
      </c>
      <c r="C15" s="109">
        <f t="shared" si="0"/>
        <v>46</v>
      </c>
      <c r="D15" s="167"/>
      <c r="E15" s="163">
        <f t="shared" si="0"/>
        <v>25</v>
      </c>
      <c r="F15" s="112">
        <f t="shared" si="0"/>
        <v>169</v>
      </c>
    </row>
    <row r="16" spans="1:17" s="37" customFormat="1" ht="15" x14ac:dyDescent="0.25">
      <c r="A16" s="33">
        <v>2</v>
      </c>
      <c r="B16" s="9">
        <f t="shared" si="0"/>
        <v>54.5</v>
      </c>
      <c r="C16" s="109">
        <f t="shared" si="0"/>
        <v>23</v>
      </c>
      <c r="D16" s="167"/>
      <c r="E16" s="163">
        <f t="shared" si="0"/>
        <v>12.5</v>
      </c>
      <c r="F16" s="112">
        <f t="shared" si="0"/>
        <v>84.5</v>
      </c>
    </row>
    <row r="17" spans="1:16" s="36" customFormat="1" x14ac:dyDescent="0.2">
      <c r="A17" s="33">
        <v>3</v>
      </c>
      <c r="B17" s="9">
        <f t="shared" si="0"/>
        <v>36.333333333333336</v>
      </c>
      <c r="C17" s="109">
        <f t="shared" si="0"/>
        <v>15.333333333333334</v>
      </c>
      <c r="D17" s="167"/>
      <c r="E17" s="163">
        <f t="shared" si="0"/>
        <v>8.3333333333333339</v>
      </c>
      <c r="F17" s="112">
        <f t="shared" si="0"/>
        <v>56.333333333333336</v>
      </c>
    </row>
    <row r="18" spans="1:16" x14ac:dyDescent="0.2">
      <c r="A18" s="33">
        <v>4</v>
      </c>
      <c r="B18" s="9">
        <f t="shared" si="0"/>
        <v>27.25</v>
      </c>
      <c r="C18" s="109">
        <f t="shared" si="0"/>
        <v>11.5</v>
      </c>
      <c r="D18" s="167"/>
      <c r="E18" s="163">
        <f t="shared" si="0"/>
        <v>6.25</v>
      </c>
      <c r="F18" s="112">
        <f t="shared" si="0"/>
        <v>42.25</v>
      </c>
    </row>
    <row r="19" spans="1:16" x14ac:dyDescent="0.2">
      <c r="A19" s="33">
        <v>5</v>
      </c>
      <c r="B19" s="9">
        <f t="shared" si="0"/>
        <v>21.8</v>
      </c>
      <c r="C19" s="109">
        <f t="shared" si="0"/>
        <v>9.1999999999999993</v>
      </c>
      <c r="D19" s="167"/>
      <c r="E19" s="163">
        <f t="shared" si="0"/>
        <v>5</v>
      </c>
      <c r="F19" s="112">
        <f t="shared" si="0"/>
        <v>33.799999999999997</v>
      </c>
    </row>
    <row r="20" spans="1:16" x14ac:dyDescent="0.2">
      <c r="A20" s="33">
        <v>6</v>
      </c>
      <c r="B20" s="9">
        <f t="shared" si="0"/>
        <v>18.166666666666668</v>
      </c>
      <c r="C20" s="109">
        <f t="shared" si="0"/>
        <v>7.666666666666667</v>
      </c>
      <c r="D20" s="167"/>
      <c r="E20" s="163">
        <f t="shared" si="0"/>
        <v>4.166666666666667</v>
      </c>
      <c r="F20" s="112">
        <f t="shared" si="0"/>
        <v>28.166666666666668</v>
      </c>
    </row>
    <row r="21" spans="1:16" ht="13.5" thickBot="1" x14ac:dyDescent="0.25">
      <c r="A21" s="34">
        <v>7</v>
      </c>
      <c r="B21" s="49">
        <f t="shared" si="0"/>
        <v>15.571428571428571</v>
      </c>
      <c r="C21" s="110">
        <f t="shared" si="0"/>
        <v>6.5714285714285712</v>
      </c>
      <c r="D21" s="168"/>
      <c r="E21" s="164">
        <f t="shared" si="0"/>
        <v>3.5714285714285716</v>
      </c>
      <c r="F21" s="113">
        <f t="shared" si="0"/>
        <v>24.142857142857142</v>
      </c>
    </row>
    <row r="22" spans="1:16" ht="16.5" thickBot="1" x14ac:dyDescent="0.3">
      <c r="A22" s="50" t="s">
        <v>12</v>
      </c>
      <c r="B22" s="209">
        <f>LARGE(B15:F21,7)</f>
        <v>42.25</v>
      </c>
      <c r="C22" s="210"/>
      <c r="D22" s="210"/>
      <c r="E22" s="210"/>
      <c r="F22" s="211"/>
    </row>
    <row r="23" spans="1:16" ht="13.5" thickBot="1" x14ac:dyDescent="0.25">
      <c r="A23" s="35" t="s">
        <v>11</v>
      </c>
      <c r="B23" s="10">
        <f>B15/$B$22</f>
        <v>2.5798816568047336</v>
      </c>
      <c r="C23" s="10">
        <f>C15/$B$22</f>
        <v>1.0887573964497042</v>
      </c>
      <c r="D23" s="10"/>
      <c r="E23" s="10">
        <f>E15/$B$22</f>
        <v>0.59171597633136097</v>
      </c>
      <c r="F23" s="11">
        <f>F15/$B$22</f>
        <v>4</v>
      </c>
    </row>
    <row r="24" spans="1:16" s="65" customFormat="1" ht="18.75" thickBot="1" x14ac:dyDescent="0.3">
      <c r="A24" s="62" t="s">
        <v>5</v>
      </c>
      <c r="B24" s="63">
        <f>FLOOR(B23,1)</f>
        <v>2</v>
      </c>
      <c r="C24" s="111">
        <f>FLOOR(C23,1)</f>
        <v>1</v>
      </c>
      <c r="D24" s="169"/>
      <c r="E24" s="165">
        <f>FLOOR(E23,1)</f>
        <v>0</v>
      </c>
      <c r="F24" s="177">
        <f>FLOOR(F23,1)</f>
        <v>4</v>
      </c>
      <c r="G24" s="64"/>
      <c r="H24" s="64"/>
      <c r="I24" s="64"/>
      <c r="J24" s="64"/>
      <c r="K24" s="64"/>
      <c r="L24" s="64"/>
      <c r="M24" s="64"/>
      <c r="N24" s="64"/>
      <c r="O24" s="64"/>
      <c r="P24" s="64"/>
    </row>
  </sheetData>
  <mergeCells count="16">
    <mergeCell ref="A12:F12"/>
    <mergeCell ref="B22:F22"/>
    <mergeCell ref="G10:H10"/>
    <mergeCell ref="I10:J10"/>
    <mergeCell ref="C4:D4"/>
    <mergeCell ref="A1:P1"/>
    <mergeCell ref="A3:P3"/>
    <mergeCell ref="G4:H4"/>
    <mergeCell ref="I4:J4"/>
    <mergeCell ref="K10:L10"/>
    <mergeCell ref="M10:N10"/>
    <mergeCell ref="O10:P10"/>
    <mergeCell ref="K4:L4"/>
    <mergeCell ref="M4:N4"/>
    <mergeCell ref="O4:P4"/>
    <mergeCell ref="A10:F10"/>
  </mergeCells>
  <phoneticPr fontId="3" type="noConversion"/>
  <conditionalFormatting sqref="B15:F21">
    <cfRule type="cellIs" dxfId="45" priority="1" stopIfTrue="1" operator="greaterThanOrEqual">
      <formula>$B$22</formula>
    </cfRule>
  </conditionalFormatting>
  <conditionalFormatting sqref="Q10">
    <cfRule type="cellIs" dxfId="44" priority="2" stopIfTrue="1" operator="notEqual">
      <formula>7</formula>
    </cfRule>
    <cfRule type="cellIs" dxfId="43" priority="3" stopIfTrue="1" operator="equal">
      <formula>7</formula>
    </cfRule>
  </conditionalFormatting>
  <pageMargins left="0.15748031496062992" right="0.55118110236220474" top="0.98425196850393704" bottom="3.3070866141732287" header="0.51181102362204722" footer="2.1259842519685042"/>
  <pageSetup paperSize="9" scale="91" orientation="landscape" errors="blank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Q24"/>
  <sheetViews>
    <sheetView zoomScale="86" zoomScaleNormal="86" workbookViewId="0">
      <selection activeCell="E8" sqref="E8"/>
    </sheetView>
  </sheetViews>
  <sheetFormatPr defaultRowHeight="12.75" x14ac:dyDescent="0.2"/>
  <cols>
    <col min="1" max="1" width="21.140625" customWidth="1"/>
    <col min="2" max="6" width="11.7109375" customWidth="1"/>
    <col min="7" max="7" width="6.7109375" style="6" customWidth="1"/>
    <col min="8" max="8" width="9.7109375" style="6" customWidth="1"/>
    <col min="9" max="9" width="6.7109375" style="6" customWidth="1"/>
    <col min="10" max="10" width="9.7109375" style="6" customWidth="1"/>
    <col min="11" max="11" width="6.7109375" style="6" customWidth="1"/>
    <col min="12" max="12" width="9.7109375" style="6" customWidth="1"/>
    <col min="13" max="13" width="6.7109375" style="6" customWidth="1"/>
    <col min="14" max="14" width="9.7109375" style="6" customWidth="1"/>
    <col min="15" max="15" width="6.7109375" style="6" customWidth="1"/>
    <col min="16" max="16" width="9.7109375" style="6" customWidth="1"/>
  </cols>
  <sheetData>
    <row r="1" spans="1:17" s="67" customFormat="1" ht="24" thickBot="1" x14ac:dyDescent="0.4">
      <c r="A1" s="181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3"/>
    </row>
    <row r="2" spans="1:17" s="52" customFormat="1" ht="21" thickBot="1" x14ac:dyDescent="0.3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7" s="53" customFormat="1" ht="38.25" thickBot="1" x14ac:dyDescent="0.55000000000000004">
      <c r="A3" s="184" t="s">
        <v>25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  <c r="Q3"/>
    </row>
    <row r="4" spans="1:17" ht="27" thickBot="1" x14ac:dyDescent="0.45">
      <c r="A4" s="14"/>
      <c r="B4" s="40"/>
      <c r="C4" s="216" t="s">
        <v>15</v>
      </c>
      <c r="D4" s="216"/>
      <c r="E4" s="40"/>
      <c r="F4" s="21"/>
      <c r="G4" s="187" t="s">
        <v>6</v>
      </c>
      <c r="H4" s="188"/>
      <c r="I4" s="223"/>
      <c r="J4" s="224"/>
      <c r="K4" s="189" t="s">
        <v>7</v>
      </c>
      <c r="L4" s="190"/>
      <c r="M4" s="231" t="s">
        <v>40</v>
      </c>
      <c r="N4" s="232"/>
      <c r="O4" s="201" t="s">
        <v>38</v>
      </c>
      <c r="P4" s="202"/>
    </row>
    <row r="5" spans="1:17" x14ac:dyDescent="0.2">
      <c r="A5" s="22" t="s">
        <v>0</v>
      </c>
      <c r="B5" s="28" t="s">
        <v>4</v>
      </c>
      <c r="C5" s="29" t="s">
        <v>8</v>
      </c>
      <c r="D5" s="28" t="s">
        <v>10</v>
      </c>
      <c r="E5" s="29" t="s">
        <v>3</v>
      </c>
      <c r="F5" s="30" t="s">
        <v>2</v>
      </c>
      <c r="G5" s="31" t="s">
        <v>8</v>
      </c>
      <c r="H5" s="28" t="s">
        <v>10</v>
      </c>
      <c r="I5" s="29"/>
      <c r="J5" s="28"/>
      <c r="K5" s="29" t="s">
        <v>8</v>
      </c>
      <c r="L5" s="28" t="s">
        <v>10</v>
      </c>
      <c r="M5" s="29" t="s">
        <v>8</v>
      </c>
      <c r="N5" s="28" t="s">
        <v>10</v>
      </c>
      <c r="O5" s="29" t="s">
        <v>8</v>
      </c>
      <c r="P5" s="30" t="s">
        <v>10</v>
      </c>
    </row>
    <row r="6" spans="1:17" x14ac:dyDescent="0.2">
      <c r="A6" s="45" t="s">
        <v>35</v>
      </c>
      <c r="B6" s="46">
        <v>535</v>
      </c>
      <c r="C6" s="79">
        <f>G6+I6+M6+O6+E6+K6</f>
        <v>169</v>
      </c>
      <c r="D6" s="47">
        <f>C6/B6</f>
        <v>0.31588785046728973</v>
      </c>
      <c r="E6" s="81">
        <v>3</v>
      </c>
      <c r="F6" s="48">
        <f>SUM(G6,I6,K6,M6,O6,)</f>
        <v>166</v>
      </c>
      <c r="G6" s="82">
        <v>15</v>
      </c>
      <c r="H6" s="54">
        <f>G6/F6</f>
        <v>9.036144578313253E-2</v>
      </c>
      <c r="I6" s="120"/>
      <c r="J6" s="84"/>
      <c r="K6" s="83">
        <v>25</v>
      </c>
      <c r="L6" s="105">
        <f>K6/F6</f>
        <v>0.15060240963855423</v>
      </c>
      <c r="M6" s="83">
        <v>51</v>
      </c>
      <c r="N6" s="149">
        <f>M6/F6</f>
        <v>0.30722891566265059</v>
      </c>
      <c r="O6" s="83">
        <v>75</v>
      </c>
      <c r="P6" s="171">
        <f>O6/F6</f>
        <v>0.45180722891566266</v>
      </c>
    </row>
    <row r="7" spans="1:17" ht="13.5" thickBot="1" x14ac:dyDescent="0.25">
      <c r="A7" s="8"/>
      <c r="B7" s="2"/>
      <c r="C7" s="41"/>
      <c r="D7" s="3"/>
      <c r="E7" s="4"/>
      <c r="F7" s="42"/>
      <c r="G7" s="5"/>
      <c r="H7" s="43"/>
      <c r="I7" s="12"/>
      <c r="J7" s="43"/>
      <c r="K7" s="12"/>
      <c r="L7" s="43"/>
      <c r="M7" s="12"/>
      <c r="N7" s="43"/>
      <c r="O7" s="12"/>
      <c r="P7" s="44"/>
    </row>
    <row r="8" spans="1:17" ht="17.25" thickBot="1" x14ac:dyDescent="0.3">
      <c r="A8" s="20" t="s">
        <v>1</v>
      </c>
      <c r="B8" s="23">
        <f>SUM(B6:B7)</f>
        <v>535</v>
      </c>
      <c r="C8" s="24">
        <f>SUM(C6:C7)</f>
        <v>169</v>
      </c>
      <c r="D8" s="25">
        <f>C8/B8</f>
        <v>0.31588785046728973</v>
      </c>
      <c r="E8" s="26">
        <f>SUM(E6:E7)</f>
        <v>3</v>
      </c>
      <c r="F8" s="27">
        <f>SUM(F6:F7)</f>
        <v>166</v>
      </c>
      <c r="G8" s="55">
        <f>SUM(G6:G6)</f>
        <v>15</v>
      </c>
      <c r="H8" s="56">
        <f>G8/F8</f>
        <v>9.036144578313253E-2</v>
      </c>
      <c r="I8" s="85"/>
      <c r="J8" s="86"/>
      <c r="K8" s="106">
        <f>SUM(K6:K6)</f>
        <v>25</v>
      </c>
      <c r="L8" s="107">
        <f>K8/F8</f>
        <v>0.15060240963855423</v>
      </c>
      <c r="M8" s="150">
        <f>SUM(M6:M6)</f>
        <v>51</v>
      </c>
      <c r="N8" s="151">
        <f>M8/F8</f>
        <v>0.30722891566265059</v>
      </c>
      <c r="O8" s="172">
        <f>SUM(O6:O6)</f>
        <v>75</v>
      </c>
      <c r="P8" s="173">
        <f>O8/F8</f>
        <v>0.45180722891566266</v>
      </c>
    </row>
    <row r="9" spans="1:17" ht="13.5" thickBot="1" x14ac:dyDescent="0.25">
      <c r="A9" s="19"/>
      <c r="B9" s="15"/>
      <c r="C9" s="15"/>
      <c r="D9" s="15"/>
      <c r="E9" s="15"/>
      <c r="F9" s="38"/>
      <c r="G9" s="17"/>
      <c r="H9" s="16"/>
      <c r="I9" s="17"/>
      <c r="J9" s="16"/>
      <c r="K9" s="17"/>
      <c r="L9" s="16"/>
      <c r="M9" s="17"/>
      <c r="N9" s="16"/>
      <c r="O9" s="39"/>
      <c r="P9" s="18"/>
    </row>
    <row r="10" spans="1:17" ht="45.75" thickBot="1" x14ac:dyDescent="0.65">
      <c r="A10" s="203" t="s">
        <v>14</v>
      </c>
      <c r="B10" s="204"/>
      <c r="C10" s="204"/>
      <c r="D10" s="204"/>
      <c r="E10" s="204"/>
      <c r="F10" s="205"/>
      <c r="G10" s="212">
        <f>B24</f>
        <v>0</v>
      </c>
      <c r="H10" s="213"/>
      <c r="I10" s="217"/>
      <c r="J10" s="218"/>
      <c r="K10" s="219">
        <v>0</v>
      </c>
      <c r="L10" s="220"/>
      <c r="M10" s="229">
        <f>E24</f>
        <v>2</v>
      </c>
      <c r="N10" s="230"/>
      <c r="O10" s="195">
        <f>F24</f>
        <v>3</v>
      </c>
      <c r="P10" s="196"/>
      <c r="Q10" s="101">
        <f>SUM(G10:P10)</f>
        <v>5</v>
      </c>
    </row>
    <row r="11" spans="1:17" ht="13.5" thickBot="1" x14ac:dyDescent="0.25"/>
    <row r="12" spans="1:17" ht="21" thickBot="1" x14ac:dyDescent="0.35">
      <c r="A12" s="206" t="s">
        <v>13</v>
      </c>
      <c r="B12" s="207"/>
      <c r="C12" s="207"/>
      <c r="D12" s="207"/>
      <c r="E12" s="207"/>
      <c r="F12" s="208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7" ht="30" customHeight="1" x14ac:dyDescent="0.2">
      <c r="A13" s="103"/>
      <c r="B13" s="122" t="s">
        <v>6</v>
      </c>
      <c r="C13" s="123"/>
      <c r="D13" s="124" t="s">
        <v>7</v>
      </c>
      <c r="E13" s="152" t="s">
        <v>40</v>
      </c>
      <c r="F13" s="174" t="s">
        <v>38</v>
      </c>
    </row>
    <row r="14" spans="1:17" ht="16.5" thickBot="1" x14ac:dyDescent="0.3">
      <c r="A14" s="32" t="s">
        <v>9</v>
      </c>
      <c r="B14" s="13">
        <f>G8</f>
        <v>15</v>
      </c>
      <c r="C14" s="87"/>
      <c r="D14" s="115">
        <f>K8</f>
        <v>25</v>
      </c>
      <c r="E14" s="153">
        <f>M8</f>
        <v>51</v>
      </c>
      <c r="F14" s="175">
        <f>O8</f>
        <v>75</v>
      </c>
    </row>
    <row r="15" spans="1:17" x14ac:dyDescent="0.2">
      <c r="A15" s="59">
        <v>1</v>
      </c>
      <c r="B15" s="60">
        <f t="shared" ref="B15:F19" si="0">B$14/$A15</f>
        <v>15</v>
      </c>
      <c r="C15" s="88"/>
      <c r="D15" s="116">
        <f t="shared" si="0"/>
        <v>25</v>
      </c>
      <c r="E15" s="154">
        <f t="shared" si="0"/>
        <v>51</v>
      </c>
      <c r="F15" s="114">
        <f t="shared" si="0"/>
        <v>75</v>
      </c>
    </row>
    <row r="16" spans="1:17" ht="15" x14ac:dyDescent="0.25">
      <c r="A16" s="33">
        <v>2</v>
      </c>
      <c r="B16" s="9">
        <f t="shared" si="0"/>
        <v>7.5</v>
      </c>
      <c r="C16" s="70"/>
      <c r="D16" s="117">
        <f t="shared" si="0"/>
        <v>12.5</v>
      </c>
      <c r="E16" s="155">
        <f t="shared" si="0"/>
        <v>25.5</v>
      </c>
      <c r="F16" s="112">
        <f t="shared" si="0"/>
        <v>37.5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1:16" x14ac:dyDescent="0.2">
      <c r="A17" s="33">
        <v>3</v>
      </c>
      <c r="B17" s="9">
        <f t="shared" si="0"/>
        <v>5</v>
      </c>
      <c r="C17" s="70"/>
      <c r="D17" s="117">
        <f t="shared" si="0"/>
        <v>8.3333333333333339</v>
      </c>
      <c r="E17" s="155">
        <f t="shared" si="0"/>
        <v>17</v>
      </c>
      <c r="F17" s="112">
        <f t="shared" si="0"/>
        <v>25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x14ac:dyDescent="0.2">
      <c r="A18" s="33">
        <v>4</v>
      </c>
      <c r="B18" s="9">
        <f t="shared" si="0"/>
        <v>3.75</v>
      </c>
      <c r="C18" s="70"/>
      <c r="D18" s="117">
        <f t="shared" si="0"/>
        <v>6.25</v>
      </c>
      <c r="E18" s="155">
        <f t="shared" si="0"/>
        <v>12.75</v>
      </c>
      <c r="F18" s="112">
        <f t="shared" si="0"/>
        <v>18.75</v>
      </c>
    </row>
    <row r="19" spans="1:16" ht="13.5" thickBot="1" x14ac:dyDescent="0.25">
      <c r="A19" s="34">
        <v>5</v>
      </c>
      <c r="B19" s="61">
        <f t="shared" si="0"/>
        <v>3</v>
      </c>
      <c r="C19" s="75"/>
      <c r="D19" s="118">
        <f t="shared" si="0"/>
        <v>5</v>
      </c>
      <c r="E19" s="156">
        <f t="shared" si="0"/>
        <v>10.199999999999999</v>
      </c>
      <c r="F19" s="113">
        <f t="shared" si="0"/>
        <v>15</v>
      </c>
    </row>
    <row r="20" spans="1:16" x14ac:dyDescent="0.2">
      <c r="A20" s="68"/>
      <c r="B20" s="69"/>
      <c r="C20" s="70"/>
      <c r="D20" s="71"/>
      <c r="E20" s="69"/>
      <c r="F20" s="72"/>
    </row>
    <row r="21" spans="1:16" ht="13.5" thickBot="1" x14ac:dyDescent="0.25">
      <c r="A21" s="73"/>
      <c r="B21" s="74"/>
      <c r="C21" s="75"/>
      <c r="D21" s="76"/>
      <c r="E21" s="77"/>
      <c r="F21" s="78"/>
    </row>
    <row r="22" spans="1:16" ht="16.5" thickBot="1" x14ac:dyDescent="0.3">
      <c r="A22" s="50" t="s">
        <v>12</v>
      </c>
      <c r="B22" s="209">
        <f>LARGE(B15:F21,5)</f>
        <v>25</v>
      </c>
      <c r="C22" s="210"/>
      <c r="D22" s="210"/>
      <c r="E22" s="210"/>
      <c r="F22" s="211"/>
    </row>
    <row r="23" spans="1:16" ht="13.5" thickBot="1" x14ac:dyDescent="0.25">
      <c r="A23" s="35" t="s">
        <v>11</v>
      </c>
      <c r="B23" s="10">
        <f>B15/$B$22</f>
        <v>0.6</v>
      </c>
      <c r="C23" s="121"/>
      <c r="D23" s="10">
        <f>D15/$B$22</f>
        <v>1</v>
      </c>
      <c r="E23" s="10">
        <f>E15/$B$22</f>
        <v>2.04</v>
      </c>
      <c r="F23" s="11">
        <f>F15/$B$22</f>
        <v>3</v>
      </c>
    </row>
    <row r="24" spans="1:16" ht="18.75" thickBot="1" x14ac:dyDescent="0.3">
      <c r="A24" s="62" t="s">
        <v>5</v>
      </c>
      <c r="B24" s="63">
        <f>FLOOR(B23,1)</f>
        <v>0</v>
      </c>
      <c r="C24" s="89"/>
      <c r="D24" s="119">
        <f>FLOOR(D23,1)</f>
        <v>1</v>
      </c>
      <c r="E24" s="157">
        <f>FLOOR(E23,1)</f>
        <v>2</v>
      </c>
      <c r="F24" s="177">
        <f>FLOOR(F23,1)</f>
        <v>3</v>
      </c>
      <c r="G24" s="64"/>
      <c r="H24" s="64"/>
      <c r="I24" s="64"/>
      <c r="J24" s="64"/>
      <c r="K24" s="64"/>
      <c r="L24" s="64"/>
      <c r="M24" s="64"/>
      <c r="N24" s="64"/>
      <c r="O24" s="64"/>
      <c r="P24" s="64"/>
    </row>
  </sheetData>
  <mergeCells count="16">
    <mergeCell ref="A12:F12"/>
    <mergeCell ref="B22:F22"/>
    <mergeCell ref="C4:D4"/>
    <mergeCell ref="A1:P1"/>
    <mergeCell ref="A3:P3"/>
    <mergeCell ref="A10:F10"/>
    <mergeCell ref="G10:H10"/>
    <mergeCell ref="I10:J10"/>
    <mergeCell ref="K10:L10"/>
    <mergeCell ref="M10:N10"/>
    <mergeCell ref="O10:P10"/>
    <mergeCell ref="M4:N4"/>
    <mergeCell ref="O4:P4"/>
    <mergeCell ref="K4:L4"/>
    <mergeCell ref="G4:H4"/>
    <mergeCell ref="I4:J4"/>
  </mergeCells>
  <phoneticPr fontId="3" type="noConversion"/>
  <conditionalFormatting sqref="B20:F21 B15:D19 F15:F19">
    <cfRule type="cellIs" dxfId="3" priority="2" stopIfTrue="1" operator="greaterThanOrEqual">
      <formula>$B$22</formula>
    </cfRule>
  </conditionalFormatting>
  <conditionalFormatting sqref="Q10">
    <cfRule type="cellIs" dxfId="2" priority="3" stopIfTrue="1" operator="notEqual">
      <formula>5</formula>
    </cfRule>
    <cfRule type="cellIs" dxfId="1" priority="4" stopIfTrue="1" operator="equal">
      <formula>5</formula>
    </cfRule>
  </conditionalFormatting>
  <conditionalFormatting sqref="E15:E19">
    <cfRule type="cellIs" dxfId="0" priority="1" stopIfTrue="1" operator="greaterThanOrEqual">
      <formula>$B$22</formula>
    </cfRule>
  </conditionalFormatting>
  <pageMargins left="0.27" right="0.32" top="1" bottom="1" header="0.5" footer="0.5"/>
  <pageSetup paperSize="9" scale="8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12"/>
  <sheetViews>
    <sheetView tabSelected="1" zoomScale="80" zoomScaleNormal="80" workbookViewId="0">
      <selection activeCell="C9" sqref="C9"/>
    </sheetView>
  </sheetViews>
  <sheetFormatPr defaultRowHeight="12.75" x14ac:dyDescent="0.2"/>
  <cols>
    <col min="1" max="1" width="18.42578125" customWidth="1"/>
    <col min="4" max="4" width="10.140625" customWidth="1"/>
  </cols>
  <sheetData>
    <row r="1" spans="1:16" s="67" customFormat="1" ht="24" thickBot="1" x14ac:dyDescent="0.4">
      <c r="A1" s="181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3"/>
    </row>
    <row r="2" spans="1:16" ht="13.5" thickBot="1" x14ac:dyDescent="0.25"/>
    <row r="3" spans="1:16" s="53" customFormat="1" ht="38.25" thickBot="1" x14ac:dyDescent="0.55000000000000004">
      <c r="A3" s="184" t="s">
        <v>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</row>
    <row r="4" spans="1:16" ht="13.5" thickBot="1" x14ac:dyDescent="0.25"/>
    <row r="5" spans="1:16" ht="27" thickBot="1" x14ac:dyDescent="0.45">
      <c r="A5" s="14"/>
      <c r="B5" s="40"/>
      <c r="C5" s="216" t="s">
        <v>15</v>
      </c>
      <c r="D5" s="216"/>
      <c r="E5" s="40"/>
      <c r="F5" s="21"/>
      <c r="G5" s="233" t="s">
        <v>6</v>
      </c>
      <c r="H5" s="234"/>
      <c r="I5" s="235" t="s">
        <v>41</v>
      </c>
      <c r="J5" s="236"/>
      <c r="K5" s="237" t="s">
        <v>7</v>
      </c>
      <c r="L5" s="238"/>
      <c r="M5" s="245" t="s">
        <v>40</v>
      </c>
      <c r="N5" s="246"/>
      <c r="O5" s="241" t="s">
        <v>38</v>
      </c>
      <c r="P5" s="242"/>
    </row>
    <row r="6" spans="1:16" x14ac:dyDescent="0.2">
      <c r="A6" s="22" t="s">
        <v>0</v>
      </c>
      <c r="B6" s="28" t="s">
        <v>4</v>
      </c>
      <c r="C6" s="29" t="s">
        <v>8</v>
      </c>
      <c r="D6" s="28" t="s">
        <v>10</v>
      </c>
      <c r="E6" s="29" t="s">
        <v>3</v>
      </c>
      <c r="F6" s="30" t="s">
        <v>2</v>
      </c>
      <c r="G6" s="96" t="s">
        <v>8</v>
      </c>
      <c r="H6" s="28" t="s">
        <v>10</v>
      </c>
      <c r="I6" s="29" t="s">
        <v>8</v>
      </c>
      <c r="J6" s="28" t="s">
        <v>10</v>
      </c>
      <c r="K6" s="29" t="s">
        <v>8</v>
      </c>
      <c r="L6" s="28" t="s">
        <v>10</v>
      </c>
      <c r="M6" s="29" t="s">
        <v>8</v>
      </c>
      <c r="N6" s="28" t="s">
        <v>10</v>
      </c>
      <c r="O6" s="29" t="s">
        <v>8</v>
      </c>
      <c r="P6" s="28" t="s">
        <v>10</v>
      </c>
    </row>
    <row r="7" spans="1:16" x14ac:dyDescent="0.2">
      <c r="A7" s="92"/>
      <c r="B7" s="93"/>
      <c r="C7" s="94"/>
      <c r="D7" s="93"/>
      <c r="E7" s="94"/>
      <c r="F7" s="95"/>
      <c r="G7" s="97"/>
      <c r="H7" s="93"/>
      <c r="I7" s="94"/>
      <c r="J7" s="93"/>
      <c r="K7" s="94"/>
      <c r="L7" s="93"/>
      <c r="M7" s="94"/>
      <c r="N7" s="93"/>
      <c r="O7" s="94"/>
      <c r="P7" s="93"/>
    </row>
    <row r="8" spans="1:16" x14ac:dyDescent="0.2">
      <c r="A8" s="45" t="s">
        <v>27</v>
      </c>
      <c r="B8" s="46">
        <f>Pregrada!B6+Bušin!B6+Cigrovec!B6+Gorjakovo!B6+Kostel!B6+Plemenšćina!B6+Sopot!B6+Vinagora!B6+Stipernica!B6+Benkovo!B6</f>
        <v>5430</v>
      </c>
      <c r="C8" s="79">
        <v>1707</v>
      </c>
      <c r="D8" s="47">
        <f>C8/B8</f>
        <v>0.31436464088397792</v>
      </c>
      <c r="E8" s="81">
        <f>Pregrada!E6+Bušin!E6+Cigrovec!E6+Gorjakovo!E6+Kostel!E6+Plemenšćina!E6+Sopot!E6+Vinagora!E6+Stipernica!E6+Benkovo!E6</f>
        <v>32</v>
      </c>
      <c r="F8" s="48">
        <f>SUM(G8,I8,K8,M8,O8)</f>
        <v>1673</v>
      </c>
      <c r="G8" s="102">
        <f>Pregrada!G6+Bušin!G6+Cigrovec!G6+Gorjakovo!G6+Kostel!G6+Plemenšćina!G6+Sopot!G6+Vinagora!G6+Stipernica!G6+Benkovo!G6</f>
        <v>475</v>
      </c>
      <c r="H8" s="54">
        <f>G8/F8</f>
        <v>0.28392109982068142</v>
      </c>
      <c r="I8" s="83">
        <f>Pregrada!$M$6</f>
        <v>25</v>
      </c>
      <c r="J8" s="158">
        <f>I8/F8</f>
        <v>1.4943215780035863E-2</v>
      </c>
      <c r="K8" s="83">
        <f>Pregrada!I6+Bušin!K6+Cigrovec!K6+Gorjakovo!K6+Kostel!K6+Plemenšćina!K6+Sopot!K6+Vinagora!K6+Stipernica!K6+Benkovo!K6</f>
        <v>312</v>
      </c>
      <c r="L8" s="105">
        <f>K8/F8</f>
        <v>0.18649133293484757</v>
      </c>
      <c r="M8" s="83">
        <f>Plemenšćina!$M$6+Kostel!M6</f>
        <v>95</v>
      </c>
      <c r="N8" s="149">
        <f>M8/F8</f>
        <v>5.6784219964136282E-2</v>
      </c>
      <c r="O8" s="83">
        <f>Pregrada!O6+Bušin!O6+Cigrovec!O6+Gorjakovo!O6+Kostel!O6+Plemenšćina!O6+Sopot!O6+Vinagora!O6+Stipernica!O6+Benkovo!O6</f>
        <v>766</v>
      </c>
      <c r="P8" s="178">
        <f>O8/F8</f>
        <v>0.45786013150029886</v>
      </c>
    </row>
    <row r="9" spans="1:16" ht="13.5" thickBot="1" x14ac:dyDescent="0.25">
      <c r="A9" s="8"/>
      <c r="B9" s="2"/>
      <c r="C9" s="41"/>
      <c r="D9" s="3"/>
      <c r="E9" s="4"/>
      <c r="F9" s="42"/>
      <c r="G9" s="98"/>
      <c r="H9" s="43"/>
      <c r="I9" s="12"/>
      <c r="J9" s="43"/>
      <c r="K9" s="12"/>
      <c r="L9" s="43"/>
      <c r="M9" s="12"/>
      <c r="N9" s="43"/>
      <c r="O9" s="12"/>
      <c r="P9" s="43"/>
    </row>
    <row r="10" spans="1:16" ht="17.25" thickBot="1" x14ac:dyDescent="0.3">
      <c r="A10" s="20" t="s">
        <v>1</v>
      </c>
      <c r="B10" s="23">
        <f>SUM(B8:B9)</f>
        <v>5430</v>
      </c>
      <c r="C10" s="24">
        <f>SUM(C8:C9)</f>
        <v>1707</v>
      </c>
      <c r="D10" s="25">
        <f>C10/B10</f>
        <v>0.31436464088397792</v>
      </c>
      <c r="E10" s="26">
        <f>SUM(E8:E9)</f>
        <v>32</v>
      </c>
      <c r="F10" s="27">
        <f>SUM(F8:F9)</f>
        <v>1673</v>
      </c>
      <c r="G10" s="99">
        <f>SUM(G8:G8)</f>
        <v>475</v>
      </c>
      <c r="H10" s="56">
        <f>G10/F10</f>
        <v>0.28392109982068142</v>
      </c>
      <c r="I10" s="159">
        <f>SUM(I8:I8)</f>
        <v>25</v>
      </c>
      <c r="J10" s="160">
        <f>I10/F10</f>
        <v>1.4943215780035863E-2</v>
      </c>
      <c r="K10" s="106">
        <f>SUM(K8:K8)</f>
        <v>312</v>
      </c>
      <c r="L10" s="107">
        <f>K10/F10</f>
        <v>0.18649133293484757</v>
      </c>
      <c r="M10" s="170">
        <f>SUM(M8:M8)</f>
        <v>95</v>
      </c>
      <c r="N10" s="151">
        <f>M10/F10</f>
        <v>5.6784219964136282E-2</v>
      </c>
      <c r="O10" s="179">
        <f>SUM(O8:O8)</f>
        <v>766</v>
      </c>
      <c r="P10" s="180">
        <f>O10/F10</f>
        <v>0.45786013150029886</v>
      </c>
    </row>
    <row r="11" spans="1:16" ht="13.5" thickBot="1" x14ac:dyDescent="0.25">
      <c r="A11" s="19"/>
      <c r="B11" s="15"/>
      <c r="C11" s="15"/>
      <c r="D11" s="15"/>
      <c r="E11" s="15"/>
      <c r="F11" s="38"/>
      <c r="G11" s="100"/>
      <c r="H11" s="16"/>
      <c r="I11" s="17"/>
      <c r="J11" s="16"/>
      <c r="K11" s="17"/>
      <c r="L11" s="16"/>
      <c r="M11" s="39"/>
      <c r="N11" s="16"/>
      <c r="O11" s="17"/>
      <c r="P11" s="16"/>
    </row>
    <row r="12" spans="1:16" ht="45.75" thickBot="1" x14ac:dyDescent="0.65">
      <c r="A12" s="203" t="s">
        <v>14</v>
      </c>
      <c r="B12" s="204"/>
      <c r="C12" s="204"/>
      <c r="D12" s="204"/>
      <c r="E12" s="204"/>
      <c r="F12" s="205"/>
      <c r="G12" s="247">
        <f>Pregrada!G10+Bušin!G10+Cigrovec!G10+Gorjakovo!G10+Kostel!G10+Plemenšćina!G10+Sopot!G10+Vinagora!G10+Stipernica!G10+Benkovo!G10</f>
        <v>13</v>
      </c>
      <c r="H12" s="213"/>
      <c r="I12" s="248">
        <f>Pregrada!$M$10</f>
        <v>0</v>
      </c>
      <c r="J12" s="249"/>
      <c r="K12" s="219">
        <f>Pregrada!I10+Bušin!K10+Cigrovec!K10+Gorjakovo!K10+Kostel!K10+Plemenšćina!K10+Sopot!K10+Vinagora!K10+Stipernica!K10+Benkovo!K10</f>
        <v>10</v>
      </c>
      <c r="L12" s="220"/>
      <c r="M12" s="239">
        <f>Plemenšćina!$M$10+Kostel!M10</f>
        <v>4</v>
      </c>
      <c r="N12" s="240"/>
      <c r="O12" s="243">
        <f>Pregrada!O10+Bušin!O10+Cigrovec!O10+Gorjakovo!O10+Kostel!O10+Plemenšćina!O10+Sopot!O10+Vinagora!O10+Stipernica!O10+Benkovo!O10</f>
        <v>26</v>
      </c>
      <c r="P12" s="244"/>
    </row>
  </sheetData>
  <mergeCells count="14">
    <mergeCell ref="M12:N12"/>
    <mergeCell ref="O5:P5"/>
    <mergeCell ref="O12:P12"/>
    <mergeCell ref="M5:N5"/>
    <mergeCell ref="A12:F12"/>
    <mergeCell ref="G12:H12"/>
    <mergeCell ref="I12:J12"/>
    <mergeCell ref="K12:L12"/>
    <mergeCell ref="A1:P1"/>
    <mergeCell ref="G5:H5"/>
    <mergeCell ref="I5:J5"/>
    <mergeCell ref="K5:L5"/>
    <mergeCell ref="A3:P3"/>
    <mergeCell ref="C5:D5"/>
  </mergeCells>
  <phoneticPr fontId="3" type="noConversion"/>
  <printOptions horizontalCentered="1"/>
  <pageMargins left="0.31496062992125984" right="0.27559055118110237" top="0.61" bottom="0.27559055118110237" header="0.47244094488188981" footer="0.23622047244094491"/>
  <pageSetup paperSize="9" scale="87" orientation="landscape" r:id="rId1"/>
  <headerFooter alignWithMargins="0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Q24"/>
  <sheetViews>
    <sheetView zoomScale="86" zoomScaleNormal="86" workbookViewId="0">
      <selection activeCell="N6" sqref="N6"/>
    </sheetView>
  </sheetViews>
  <sheetFormatPr defaultRowHeight="12.75" x14ac:dyDescent="0.2"/>
  <cols>
    <col min="1" max="1" width="21.140625" customWidth="1"/>
    <col min="2" max="6" width="11.7109375" customWidth="1"/>
    <col min="7" max="7" width="6.7109375" style="6" customWidth="1"/>
    <col min="8" max="8" width="9.7109375" style="6" customWidth="1"/>
    <col min="9" max="9" width="6.7109375" style="6" customWidth="1"/>
    <col min="10" max="10" width="9.7109375" style="6" customWidth="1"/>
    <col min="11" max="11" width="6.7109375" style="6" customWidth="1"/>
    <col min="12" max="12" width="9.7109375" style="6" customWidth="1"/>
    <col min="13" max="13" width="6.7109375" style="6" customWidth="1"/>
    <col min="14" max="14" width="9.7109375" style="6" customWidth="1"/>
    <col min="15" max="15" width="6.7109375" style="6" customWidth="1"/>
    <col min="16" max="16" width="9.7109375" style="6" customWidth="1"/>
    <col min="17" max="17" width="26" bestFit="1" customWidth="1"/>
  </cols>
  <sheetData>
    <row r="1" spans="1:17" s="67" customFormat="1" ht="24" thickBot="1" x14ac:dyDescent="0.4">
      <c r="A1" s="181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3"/>
    </row>
    <row r="2" spans="1:17" s="52" customFormat="1" ht="21" thickBot="1" x14ac:dyDescent="0.3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7" s="53" customFormat="1" ht="38.25" thickBot="1" x14ac:dyDescent="0.55000000000000004">
      <c r="A3" s="184" t="s">
        <v>18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  <c r="Q3"/>
    </row>
    <row r="4" spans="1:17" ht="27" thickBot="1" x14ac:dyDescent="0.45">
      <c r="A4" s="14"/>
      <c r="B4" s="40"/>
      <c r="C4" s="216" t="s">
        <v>15</v>
      </c>
      <c r="D4" s="216"/>
      <c r="E4" s="40"/>
      <c r="F4" s="21"/>
      <c r="G4" s="187" t="s">
        <v>6</v>
      </c>
      <c r="H4" s="188"/>
      <c r="I4" s="223"/>
      <c r="J4" s="224"/>
      <c r="K4" s="189" t="s">
        <v>7</v>
      </c>
      <c r="L4" s="190"/>
      <c r="M4" s="197"/>
      <c r="N4" s="198"/>
      <c r="O4" s="201" t="s">
        <v>38</v>
      </c>
      <c r="P4" s="202"/>
    </row>
    <row r="5" spans="1:17" x14ac:dyDescent="0.2">
      <c r="A5" s="22" t="s">
        <v>0</v>
      </c>
      <c r="B5" s="28" t="s">
        <v>4</v>
      </c>
      <c r="C5" s="29" t="s">
        <v>8</v>
      </c>
      <c r="D5" s="28" t="s">
        <v>10</v>
      </c>
      <c r="E5" s="29" t="s">
        <v>3</v>
      </c>
      <c r="F5" s="30" t="s">
        <v>2</v>
      </c>
      <c r="G5" s="31" t="s">
        <v>8</v>
      </c>
      <c r="H5" s="28" t="s">
        <v>10</v>
      </c>
      <c r="I5" s="29"/>
      <c r="J5" s="28"/>
      <c r="K5" s="29" t="s">
        <v>8</v>
      </c>
      <c r="L5" s="28" t="s">
        <v>10</v>
      </c>
      <c r="M5" s="129"/>
      <c r="N5" s="130"/>
      <c r="O5" s="29" t="s">
        <v>8</v>
      </c>
      <c r="P5" s="30" t="s">
        <v>10</v>
      </c>
    </row>
    <row r="6" spans="1:17" x14ac:dyDescent="0.2">
      <c r="A6" s="45" t="s">
        <v>36</v>
      </c>
      <c r="B6" s="46">
        <v>322</v>
      </c>
      <c r="C6" s="79">
        <f>G6+I6+M6+O6+E6+K6</f>
        <v>119</v>
      </c>
      <c r="D6" s="47">
        <f>C6/B6</f>
        <v>0.36956521739130432</v>
      </c>
      <c r="E6" s="81"/>
      <c r="F6" s="48">
        <f>SUM(G6,I6,K6,M6,O6,)</f>
        <v>119</v>
      </c>
      <c r="G6" s="82">
        <v>29</v>
      </c>
      <c r="H6" s="54">
        <f>G6/F6</f>
        <v>0.24369747899159663</v>
      </c>
      <c r="I6" s="80"/>
      <c r="J6" s="84"/>
      <c r="K6" s="83">
        <v>22</v>
      </c>
      <c r="L6" s="105">
        <f>K6/F6</f>
        <v>0.18487394957983194</v>
      </c>
      <c r="M6" s="131"/>
      <c r="N6" s="132"/>
      <c r="O6" s="83">
        <v>68</v>
      </c>
      <c r="P6" s="171">
        <f>O6/F6</f>
        <v>0.5714285714285714</v>
      </c>
    </row>
    <row r="7" spans="1:17" ht="13.5" thickBot="1" x14ac:dyDescent="0.25">
      <c r="A7" s="8"/>
      <c r="B7" s="2"/>
      <c r="C7" s="41"/>
      <c r="D7" s="3"/>
      <c r="E7" s="4"/>
      <c r="F7" s="42"/>
      <c r="G7" s="5"/>
      <c r="H7" s="43"/>
      <c r="I7" s="12"/>
      <c r="J7" s="43"/>
      <c r="K7" s="12"/>
      <c r="L7" s="43"/>
      <c r="M7" s="133"/>
      <c r="N7" s="134"/>
      <c r="O7" s="12"/>
      <c r="P7" s="44"/>
    </row>
    <row r="8" spans="1:17" ht="17.25" thickBot="1" x14ac:dyDescent="0.3">
      <c r="A8" s="20" t="s">
        <v>1</v>
      </c>
      <c r="B8" s="23">
        <f>SUM(B6:B7)</f>
        <v>322</v>
      </c>
      <c r="C8" s="24">
        <f>SUM(C6:C7)</f>
        <v>119</v>
      </c>
      <c r="D8" s="25">
        <f>C8/B8</f>
        <v>0.36956521739130432</v>
      </c>
      <c r="E8" s="26">
        <f>SUM(E6:E7)</f>
        <v>0</v>
      </c>
      <c r="F8" s="27">
        <f>SUM(F6:F7)</f>
        <v>119</v>
      </c>
      <c r="G8" s="55">
        <f>SUM(G6:G6)</f>
        <v>29</v>
      </c>
      <c r="H8" s="56">
        <f>G8/F8</f>
        <v>0.24369747899159663</v>
      </c>
      <c r="I8" s="85"/>
      <c r="J8" s="86"/>
      <c r="K8" s="106">
        <f>SUM(K6:K6)</f>
        <v>22</v>
      </c>
      <c r="L8" s="107">
        <f>K8/F8</f>
        <v>0.18487394957983194</v>
      </c>
      <c r="M8" s="135"/>
      <c r="N8" s="136"/>
      <c r="O8" s="172">
        <f>SUM(O6:O6)</f>
        <v>68</v>
      </c>
      <c r="P8" s="173">
        <f>O8/F8</f>
        <v>0.5714285714285714</v>
      </c>
    </row>
    <row r="9" spans="1:17" ht="13.5" thickBot="1" x14ac:dyDescent="0.25">
      <c r="A9" s="19"/>
      <c r="B9" s="15"/>
      <c r="C9" s="15"/>
      <c r="D9" s="15"/>
      <c r="E9" s="15"/>
      <c r="F9" s="38"/>
      <c r="G9" s="17"/>
      <c r="H9" s="16"/>
      <c r="I9" s="17"/>
      <c r="J9" s="16"/>
      <c r="K9" s="17"/>
      <c r="L9" s="16"/>
      <c r="M9" s="137"/>
      <c r="N9" s="138"/>
      <c r="O9" s="39"/>
      <c r="P9" s="18"/>
    </row>
    <row r="10" spans="1:17" ht="45.75" thickBot="1" x14ac:dyDescent="0.65">
      <c r="A10" s="203" t="s">
        <v>14</v>
      </c>
      <c r="B10" s="204"/>
      <c r="C10" s="204"/>
      <c r="D10" s="204"/>
      <c r="E10" s="204"/>
      <c r="F10" s="205"/>
      <c r="G10" s="212">
        <f>B24</f>
        <v>1</v>
      </c>
      <c r="H10" s="213"/>
      <c r="I10" s="217"/>
      <c r="J10" s="218"/>
      <c r="K10" s="219">
        <f>D24</f>
        <v>1</v>
      </c>
      <c r="L10" s="220"/>
      <c r="M10" s="221"/>
      <c r="N10" s="222"/>
      <c r="O10" s="195">
        <f>F24</f>
        <v>3</v>
      </c>
      <c r="P10" s="196"/>
      <c r="Q10" s="101">
        <f>SUM(G10:P10)</f>
        <v>5</v>
      </c>
    </row>
    <row r="11" spans="1:17" ht="13.5" thickBot="1" x14ac:dyDescent="0.25"/>
    <row r="12" spans="1:17" ht="21" thickBot="1" x14ac:dyDescent="0.35">
      <c r="A12" s="206" t="s">
        <v>13</v>
      </c>
      <c r="B12" s="207"/>
      <c r="C12" s="207"/>
      <c r="D12" s="207"/>
      <c r="E12" s="207"/>
      <c r="F12" s="208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7" ht="30" customHeight="1" x14ac:dyDescent="0.2">
      <c r="A13" s="103"/>
      <c r="B13" s="122" t="s">
        <v>6</v>
      </c>
      <c r="C13" s="123"/>
      <c r="D13" s="124" t="s">
        <v>7</v>
      </c>
      <c r="E13" s="140"/>
      <c r="F13" s="176" t="s">
        <v>39</v>
      </c>
    </row>
    <row r="14" spans="1:17" ht="16.5" thickBot="1" x14ac:dyDescent="0.3">
      <c r="A14" s="32" t="s">
        <v>9</v>
      </c>
      <c r="B14" s="13">
        <f>G8</f>
        <v>29</v>
      </c>
      <c r="C14" s="87"/>
      <c r="D14" s="115">
        <f>K8</f>
        <v>22</v>
      </c>
      <c r="E14" s="141"/>
      <c r="F14" s="175">
        <f>O8</f>
        <v>68</v>
      </c>
    </row>
    <row r="15" spans="1:17" x14ac:dyDescent="0.2">
      <c r="A15" s="59">
        <v>1</v>
      </c>
      <c r="B15" s="60">
        <f t="shared" ref="B15:F19" si="0">B$14/$A15</f>
        <v>29</v>
      </c>
      <c r="C15" s="88"/>
      <c r="D15" s="116">
        <f t="shared" si="0"/>
        <v>22</v>
      </c>
      <c r="E15" s="142"/>
      <c r="F15" s="114">
        <f t="shared" si="0"/>
        <v>68</v>
      </c>
    </row>
    <row r="16" spans="1:17" ht="15" x14ac:dyDescent="0.25">
      <c r="A16" s="33">
        <v>2</v>
      </c>
      <c r="B16" s="9">
        <f t="shared" si="0"/>
        <v>14.5</v>
      </c>
      <c r="C16" s="70"/>
      <c r="D16" s="117">
        <f t="shared" si="0"/>
        <v>11</v>
      </c>
      <c r="E16" s="143"/>
      <c r="F16" s="112">
        <f t="shared" si="0"/>
        <v>34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1:16" x14ac:dyDescent="0.2">
      <c r="A17" s="33">
        <v>3</v>
      </c>
      <c r="B17" s="9">
        <f t="shared" si="0"/>
        <v>9.6666666666666661</v>
      </c>
      <c r="C17" s="70"/>
      <c r="D17" s="117">
        <f t="shared" si="0"/>
        <v>7.333333333333333</v>
      </c>
      <c r="E17" s="143"/>
      <c r="F17" s="112">
        <f t="shared" si="0"/>
        <v>22.666666666666668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x14ac:dyDescent="0.2">
      <c r="A18" s="33">
        <v>4</v>
      </c>
      <c r="B18" s="9">
        <f t="shared" si="0"/>
        <v>7.25</v>
      </c>
      <c r="C18" s="70"/>
      <c r="D18" s="117">
        <f t="shared" si="0"/>
        <v>5.5</v>
      </c>
      <c r="E18" s="143"/>
      <c r="F18" s="112">
        <f t="shared" si="0"/>
        <v>17</v>
      </c>
    </row>
    <row r="19" spans="1:16" ht="13.5" thickBot="1" x14ac:dyDescent="0.25">
      <c r="A19" s="34">
        <v>5</v>
      </c>
      <c r="B19" s="61">
        <f t="shared" si="0"/>
        <v>5.8</v>
      </c>
      <c r="C19" s="75"/>
      <c r="D19" s="118">
        <f t="shared" si="0"/>
        <v>4.4000000000000004</v>
      </c>
      <c r="E19" s="144"/>
      <c r="F19" s="113">
        <f t="shared" si="0"/>
        <v>13.6</v>
      </c>
    </row>
    <row r="20" spans="1:16" x14ac:dyDescent="0.2">
      <c r="A20" s="68"/>
      <c r="B20" s="69"/>
      <c r="C20" s="70"/>
      <c r="D20" s="71"/>
      <c r="E20" s="69"/>
      <c r="F20" s="72"/>
    </row>
    <row r="21" spans="1:16" ht="13.5" thickBot="1" x14ac:dyDescent="0.25">
      <c r="A21" s="73"/>
      <c r="B21" s="74"/>
      <c r="C21" s="75"/>
      <c r="D21" s="76"/>
      <c r="E21" s="77"/>
      <c r="F21" s="78"/>
    </row>
    <row r="22" spans="1:16" ht="16.5" thickBot="1" x14ac:dyDescent="0.3">
      <c r="A22" s="50" t="s">
        <v>12</v>
      </c>
      <c r="B22" s="209">
        <f>LARGE(B15:F21,5)</f>
        <v>22</v>
      </c>
      <c r="C22" s="210"/>
      <c r="D22" s="210"/>
      <c r="E22" s="210"/>
      <c r="F22" s="211"/>
    </row>
    <row r="23" spans="1:16" ht="13.5" thickBot="1" x14ac:dyDescent="0.25">
      <c r="A23" s="35" t="s">
        <v>11</v>
      </c>
      <c r="B23" s="10">
        <f>B15/$B$22</f>
        <v>1.3181818181818181</v>
      </c>
      <c r="C23" s="10"/>
      <c r="D23" s="10">
        <f>D15/$B$22</f>
        <v>1</v>
      </c>
      <c r="E23" s="10"/>
      <c r="F23" s="11">
        <f>F15/$B$22</f>
        <v>3.0909090909090908</v>
      </c>
    </row>
    <row r="24" spans="1:16" ht="18.75" thickBot="1" x14ac:dyDescent="0.3">
      <c r="A24" s="62" t="s">
        <v>5</v>
      </c>
      <c r="B24" s="63">
        <f>FLOOR(B23,1)</f>
        <v>1</v>
      </c>
      <c r="C24" s="89"/>
      <c r="D24" s="119">
        <f>FLOOR(D23,1)</f>
        <v>1</v>
      </c>
      <c r="E24" s="139"/>
      <c r="F24" s="177">
        <f>FLOOR(F23,1)</f>
        <v>3</v>
      </c>
      <c r="G24" s="64"/>
      <c r="H24" s="64"/>
      <c r="I24" s="64"/>
      <c r="J24" s="64"/>
      <c r="K24" s="64"/>
      <c r="L24" s="64"/>
      <c r="M24" s="64"/>
      <c r="N24" s="64"/>
      <c r="O24" s="64"/>
      <c r="P24" s="64"/>
    </row>
  </sheetData>
  <mergeCells count="16">
    <mergeCell ref="A12:F12"/>
    <mergeCell ref="B22:F22"/>
    <mergeCell ref="C4:D4"/>
    <mergeCell ref="G4:H4"/>
    <mergeCell ref="I4:J4"/>
    <mergeCell ref="A1:P1"/>
    <mergeCell ref="A3:P3"/>
    <mergeCell ref="A10:F10"/>
    <mergeCell ref="G10:H10"/>
    <mergeCell ref="I10:J10"/>
    <mergeCell ref="K10:L10"/>
    <mergeCell ref="M10:N10"/>
    <mergeCell ref="O10:P10"/>
    <mergeCell ref="M4:N4"/>
    <mergeCell ref="O4:P4"/>
    <mergeCell ref="K4:L4"/>
  </mergeCells>
  <phoneticPr fontId="3" type="noConversion"/>
  <conditionalFormatting sqref="B15:F21">
    <cfRule type="cellIs" dxfId="42" priority="1" stopIfTrue="1" operator="greaterThanOrEqual">
      <formula>$B$22</formula>
    </cfRule>
  </conditionalFormatting>
  <conditionalFormatting sqref="Q10">
    <cfRule type="cellIs" dxfId="41" priority="2" stopIfTrue="1" operator="notEqual">
      <formula>5</formula>
    </cfRule>
    <cfRule type="cellIs" dxfId="40" priority="3" stopIfTrue="1" operator="equal">
      <formula>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Q24"/>
  <sheetViews>
    <sheetView zoomScale="86" zoomScaleNormal="86" workbookViewId="0">
      <selection activeCell="D6" sqref="D6"/>
    </sheetView>
  </sheetViews>
  <sheetFormatPr defaultRowHeight="12.75" x14ac:dyDescent="0.2"/>
  <cols>
    <col min="1" max="1" width="21.140625" customWidth="1"/>
    <col min="2" max="6" width="11.7109375" customWidth="1"/>
    <col min="7" max="7" width="6.7109375" style="6" customWidth="1"/>
    <col min="8" max="8" width="9.7109375" style="6" customWidth="1"/>
    <col min="9" max="9" width="6.7109375" style="6" customWidth="1"/>
    <col min="10" max="10" width="9.7109375" style="6" customWidth="1"/>
    <col min="11" max="11" width="6.7109375" style="6" customWidth="1"/>
    <col min="12" max="12" width="9.7109375" style="6" customWidth="1"/>
    <col min="13" max="13" width="6.7109375" style="6" customWidth="1"/>
    <col min="14" max="14" width="9.7109375" style="6" customWidth="1"/>
    <col min="15" max="15" width="6.7109375" style="6" customWidth="1"/>
    <col min="16" max="16" width="9.7109375" style="6" customWidth="1"/>
    <col min="17" max="17" width="26" bestFit="1" customWidth="1"/>
  </cols>
  <sheetData>
    <row r="1" spans="1:17" s="67" customFormat="1" ht="24" thickBot="1" x14ac:dyDescent="0.4">
      <c r="A1" s="181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3"/>
    </row>
    <row r="2" spans="1:17" s="52" customFormat="1" ht="21" thickBot="1" x14ac:dyDescent="0.3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7" s="53" customFormat="1" ht="38.25" thickBot="1" x14ac:dyDescent="0.55000000000000004">
      <c r="A3" s="184" t="s">
        <v>19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  <c r="Q3"/>
    </row>
    <row r="4" spans="1:17" ht="27" thickBot="1" x14ac:dyDescent="0.45">
      <c r="A4" s="14"/>
      <c r="B4" s="40"/>
      <c r="C4" s="216" t="s">
        <v>15</v>
      </c>
      <c r="D4" s="216"/>
      <c r="E4" s="40"/>
      <c r="F4" s="21"/>
      <c r="G4" s="187" t="s">
        <v>6</v>
      </c>
      <c r="H4" s="188"/>
      <c r="I4" s="197"/>
      <c r="J4" s="198"/>
      <c r="K4" s="189" t="s">
        <v>7</v>
      </c>
      <c r="L4" s="190"/>
      <c r="M4" s="197"/>
      <c r="N4" s="198"/>
      <c r="O4" s="201" t="s">
        <v>38</v>
      </c>
      <c r="P4" s="202"/>
    </row>
    <row r="5" spans="1:17" x14ac:dyDescent="0.2">
      <c r="A5" s="22" t="s">
        <v>0</v>
      </c>
      <c r="B5" s="28" t="s">
        <v>4</v>
      </c>
      <c r="C5" s="29" t="s">
        <v>8</v>
      </c>
      <c r="D5" s="28" t="s">
        <v>10</v>
      </c>
      <c r="E5" s="29" t="s">
        <v>3</v>
      </c>
      <c r="F5" s="30" t="s">
        <v>2</v>
      </c>
      <c r="G5" s="31" t="s">
        <v>8</v>
      </c>
      <c r="H5" s="28" t="s">
        <v>10</v>
      </c>
      <c r="I5" s="129"/>
      <c r="J5" s="130"/>
      <c r="K5" s="29" t="s">
        <v>8</v>
      </c>
      <c r="L5" s="28" t="s">
        <v>10</v>
      </c>
      <c r="M5" s="129"/>
      <c r="N5" s="130"/>
      <c r="O5" s="29" t="s">
        <v>8</v>
      </c>
      <c r="P5" s="30" t="s">
        <v>10</v>
      </c>
    </row>
    <row r="6" spans="1:17" x14ac:dyDescent="0.2">
      <c r="A6" s="45" t="s">
        <v>28</v>
      </c>
      <c r="B6" s="46">
        <v>591</v>
      </c>
      <c r="C6" s="79">
        <v>243</v>
      </c>
      <c r="D6" s="47">
        <f>C6/B6</f>
        <v>0.41116751269035534</v>
      </c>
      <c r="E6" s="81">
        <v>7</v>
      </c>
      <c r="F6" s="48">
        <f>SUM(G6,I6,K6,M6,O6,)</f>
        <v>235</v>
      </c>
      <c r="G6" s="82">
        <v>117</v>
      </c>
      <c r="H6" s="54">
        <f>G6/F6</f>
        <v>0.49787234042553191</v>
      </c>
      <c r="I6" s="131"/>
      <c r="J6" s="132"/>
      <c r="K6" s="83">
        <v>16</v>
      </c>
      <c r="L6" s="105">
        <f>K6/F6</f>
        <v>6.8085106382978725E-2</v>
      </c>
      <c r="M6" s="131"/>
      <c r="N6" s="132"/>
      <c r="O6" s="83">
        <v>102</v>
      </c>
      <c r="P6" s="171">
        <f>O6/F6</f>
        <v>0.43404255319148938</v>
      </c>
    </row>
    <row r="7" spans="1:17" ht="13.5" thickBot="1" x14ac:dyDescent="0.25">
      <c r="A7" s="8"/>
      <c r="B7" s="2"/>
      <c r="C7" s="41"/>
      <c r="D7" s="3"/>
      <c r="E7" s="4"/>
      <c r="F7" s="42"/>
      <c r="G7" s="5"/>
      <c r="H7" s="43"/>
      <c r="I7" s="133"/>
      <c r="J7" s="134"/>
      <c r="K7" s="12"/>
      <c r="L7" s="43"/>
      <c r="M7" s="133"/>
      <c r="N7" s="134"/>
      <c r="O7" s="12"/>
      <c r="P7" s="44"/>
    </row>
    <row r="8" spans="1:17" ht="17.25" thickBot="1" x14ac:dyDescent="0.3">
      <c r="A8" s="20" t="s">
        <v>1</v>
      </c>
      <c r="B8" s="23">
        <f>SUM(B6:B7)</f>
        <v>591</v>
      </c>
      <c r="C8" s="24">
        <f>SUM(C6:C7)</f>
        <v>243</v>
      </c>
      <c r="D8" s="25">
        <f>C8/B8</f>
        <v>0.41116751269035534</v>
      </c>
      <c r="E8" s="26">
        <f>SUM(E6:E7)</f>
        <v>7</v>
      </c>
      <c r="F8" s="27">
        <f>SUM(F6:F7)</f>
        <v>235</v>
      </c>
      <c r="G8" s="55">
        <f>SUM(G6:G6)</f>
        <v>117</v>
      </c>
      <c r="H8" s="56">
        <f>G8/F8</f>
        <v>0.49787234042553191</v>
      </c>
      <c r="I8" s="135"/>
      <c r="J8" s="136"/>
      <c r="K8" s="106">
        <f>SUM(K6:K6)</f>
        <v>16</v>
      </c>
      <c r="L8" s="107">
        <f>K8/F8</f>
        <v>6.8085106382978725E-2</v>
      </c>
      <c r="M8" s="135"/>
      <c r="N8" s="136"/>
      <c r="O8" s="172">
        <f>SUM(O6:O6)</f>
        <v>102</v>
      </c>
      <c r="P8" s="173">
        <f>O8/F8</f>
        <v>0.43404255319148938</v>
      </c>
    </row>
    <row r="9" spans="1:17" ht="13.5" thickBot="1" x14ac:dyDescent="0.25">
      <c r="A9" s="19"/>
      <c r="B9" s="15"/>
      <c r="C9" s="15"/>
      <c r="D9" s="15"/>
      <c r="E9" s="15"/>
      <c r="F9" s="38"/>
      <c r="G9" s="17"/>
      <c r="H9" s="16"/>
      <c r="I9" s="137"/>
      <c r="J9" s="138"/>
      <c r="K9" s="17"/>
      <c r="L9" s="16"/>
      <c r="M9" s="137"/>
      <c r="N9" s="138"/>
      <c r="O9" s="39"/>
      <c r="P9" s="18"/>
    </row>
    <row r="10" spans="1:17" ht="45.75" thickBot="1" x14ac:dyDescent="0.65">
      <c r="A10" s="203" t="s">
        <v>14</v>
      </c>
      <c r="B10" s="204"/>
      <c r="C10" s="204"/>
      <c r="D10" s="204"/>
      <c r="E10" s="204"/>
      <c r="F10" s="205"/>
      <c r="G10" s="212">
        <f>B24</f>
        <v>3</v>
      </c>
      <c r="H10" s="213"/>
      <c r="I10" s="221"/>
      <c r="J10" s="222"/>
      <c r="K10" s="219">
        <f>D24</f>
        <v>0</v>
      </c>
      <c r="L10" s="220"/>
      <c r="M10" s="221"/>
      <c r="N10" s="222"/>
      <c r="O10" s="195">
        <f>F24</f>
        <v>2</v>
      </c>
      <c r="P10" s="196"/>
      <c r="Q10" s="101">
        <f>SUM(G10:P10)</f>
        <v>5</v>
      </c>
    </row>
    <row r="11" spans="1:17" ht="13.5" thickBot="1" x14ac:dyDescent="0.25"/>
    <row r="12" spans="1:17" ht="21" thickBot="1" x14ac:dyDescent="0.35">
      <c r="A12" s="206" t="s">
        <v>13</v>
      </c>
      <c r="B12" s="207"/>
      <c r="C12" s="207"/>
      <c r="D12" s="207"/>
      <c r="E12" s="207"/>
      <c r="F12" s="208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7" ht="30" customHeight="1" x14ac:dyDescent="0.2">
      <c r="A13" s="103"/>
      <c r="B13" s="122" t="s">
        <v>6</v>
      </c>
      <c r="C13" s="140"/>
      <c r="D13" s="124" t="s">
        <v>7</v>
      </c>
      <c r="E13" s="140"/>
      <c r="F13" s="174" t="s">
        <v>38</v>
      </c>
    </row>
    <row r="14" spans="1:17" ht="16.5" thickBot="1" x14ac:dyDescent="0.3">
      <c r="A14" s="32" t="s">
        <v>9</v>
      </c>
      <c r="B14" s="13">
        <f>G8</f>
        <v>117</v>
      </c>
      <c r="C14" s="145"/>
      <c r="D14" s="115">
        <f>K8</f>
        <v>16</v>
      </c>
      <c r="E14" s="141"/>
      <c r="F14" s="175">
        <f>O8</f>
        <v>102</v>
      </c>
    </row>
    <row r="15" spans="1:17" x14ac:dyDescent="0.2">
      <c r="A15" s="59">
        <v>1</v>
      </c>
      <c r="B15" s="60">
        <f t="shared" ref="B15:F19" si="0">B$14/$A15</f>
        <v>117</v>
      </c>
      <c r="C15" s="146"/>
      <c r="D15" s="116">
        <f t="shared" si="0"/>
        <v>16</v>
      </c>
      <c r="E15" s="142"/>
      <c r="F15" s="114">
        <f t="shared" si="0"/>
        <v>102</v>
      </c>
    </row>
    <row r="16" spans="1:17" ht="15" x14ac:dyDescent="0.25">
      <c r="A16" s="33">
        <v>2</v>
      </c>
      <c r="B16" s="9">
        <f t="shared" si="0"/>
        <v>58.5</v>
      </c>
      <c r="C16" s="147"/>
      <c r="D16" s="117">
        <f t="shared" si="0"/>
        <v>8</v>
      </c>
      <c r="E16" s="143"/>
      <c r="F16" s="112">
        <f t="shared" si="0"/>
        <v>51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1:16" x14ac:dyDescent="0.2">
      <c r="A17" s="33">
        <v>3</v>
      </c>
      <c r="B17" s="9">
        <f t="shared" si="0"/>
        <v>39</v>
      </c>
      <c r="C17" s="147"/>
      <c r="D17" s="117">
        <f t="shared" si="0"/>
        <v>5.333333333333333</v>
      </c>
      <c r="E17" s="143"/>
      <c r="F17" s="112">
        <f t="shared" si="0"/>
        <v>34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x14ac:dyDescent="0.2">
      <c r="A18" s="33">
        <v>4</v>
      </c>
      <c r="B18" s="9">
        <f t="shared" si="0"/>
        <v>29.25</v>
      </c>
      <c r="C18" s="147"/>
      <c r="D18" s="117">
        <f t="shared" si="0"/>
        <v>4</v>
      </c>
      <c r="E18" s="143"/>
      <c r="F18" s="112">
        <f t="shared" si="0"/>
        <v>25.5</v>
      </c>
    </row>
    <row r="19" spans="1:16" ht="13.5" thickBot="1" x14ac:dyDescent="0.25">
      <c r="A19" s="34">
        <v>5</v>
      </c>
      <c r="B19" s="61">
        <f t="shared" si="0"/>
        <v>23.4</v>
      </c>
      <c r="C19" s="148"/>
      <c r="D19" s="118">
        <f t="shared" si="0"/>
        <v>3.2</v>
      </c>
      <c r="E19" s="144"/>
      <c r="F19" s="113">
        <f t="shared" si="0"/>
        <v>20.399999999999999</v>
      </c>
    </row>
    <row r="20" spans="1:16" x14ac:dyDescent="0.2">
      <c r="A20" s="68"/>
      <c r="B20" s="69"/>
      <c r="C20" s="70"/>
      <c r="D20" s="71"/>
      <c r="E20" s="69"/>
      <c r="F20" s="72"/>
    </row>
    <row r="21" spans="1:16" ht="13.5" thickBot="1" x14ac:dyDescent="0.25">
      <c r="A21" s="73"/>
      <c r="B21" s="74"/>
      <c r="C21" s="75"/>
      <c r="D21" s="76"/>
      <c r="E21" s="77"/>
      <c r="F21" s="78"/>
    </row>
    <row r="22" spans="1:16" ht="16.5" thickBot="1" x14ac:dyDescent="0.3">
      <c r="A22" s="50" t="s">
        <v>12</v>
      </c>
      <c r="B22" s="209">
        <f>LARGE(B15:F21,5)</f>
        <v>39</v>
      </c>
      <c r="C22" s="210"/>
      <c r="D22" s="210"/>
      <c r="E22" s="210"/>
      <c r="F22" s="211"/>
    </row>
    <row r="23" spans="1:16" ht="13.5" thickBot="1" x14ac:dyDescent="0.25">
      <c r="A23" s="35" t="s">
        <v>11</v>
      </c>
      <c r="B23" s="10">
        <f>B15/$B$22</f>
        <v>3</v>
      </c>
      <c r="C23" s="10"/>
      <c r="D23" s="10">
        <f>D15/$B$22</f>
        <v>0.41025641025641024</v>
      </c>
      <c r="E23" s="10"/>
      <c r="F23" s="11">
        <f>F15/$B$22</f>
        <v>2.6153846153846154</v>
      </c>
    </row>
    <row r="24" spans="1:16" ht="18.75" thickBot="1" x14ac:dyDescent="0.3">
      <c r="A24" s="62" t="s">
        <v>5</v>
      </c>
      <c r="B24" s="63">
        <f>FLOOR(B23,1)</f>
        <v>3</v>
      </c>
      <c r="C24" s="139"/>
      <c r="D24" s="119">
        <f>FLOOR(D23,1)</f>
        <v>0</v>
      </c>
      <c r="E24" s="139"/>
      <c r="F24" s="177">
        <f>FLOOR(F23,1)</f>
        <v>2</v>
      </c>
      <c r="G24" s="64"/>
      <c r="H24" s="64"/>
      <c r="I24" s="64"/>
      <c r="J24" s="64"/>
      <c r="K24" s="64"/>
      <c r="L24" s="64"/>
      <c r="M24" s="64"/>
      <c r="N24" s="64"/>
      <c r="O24" s="64"/>
      <c r="P24" s="64"/>
    </row>
  </sheetData>
  <mergeCells count="16">
    <mergeCell ref="A12:F12"/>
    <mergeCell ref="B22:F22"/>
    <mergeCell ref="C4:D4"/>
    <mergeCell ref="A1:P1"/>
    <mergeCell ref="A3:P3"/>
    <mergeCell ref="A10:F10"/>
    <mergeCell ref="G10:H10"/>
    <mergeCell ref="I10:J10"/>
    <mergeCell ref="K10:L10"/>
    <mergeCell ref="M10:N10"/>
    <mergeCell ref="O10:P10"/>
    <mergeCell ref="M4:N4"/>
    <mergeCell ref="O4:P4"/>
    <mergeCell ref="K4:L4"/>
    <mergeCell ref="G4:H4"/>
    <mergeCell ref="I4:J4"/>
  </mergeCells>
  <phoneticPr fontId="3" type="noConversion"/>
  <conditionalFormatting sqref="B15:F21">
    <cfRule type="cellIs" dxfId="39" priority="1" stopIfTrue="1" operator="greaterThanOrEqual">
      <formula>$B$22</formula>
    </cfRule>
  </conditionalFormatting>
  <conditionalFormatting sqref="Q10">
    <cfRule type="cellIs" dxfId="38" priority="2" stopIfTrue="1" operator="notEqual">
      <formula>5</formula>
    </cfRule>
    <cfRule type="cellIs" dxfId="37" priority="3" stopIfTrue="1" operator="equal">
      <formula>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Q24"/>
  <sheetViews>
    <sheetView zoomScale="86" zoomScaleNormal="86" workbookViewId="0">
      <selection activeCell="D7" sqref="D7"/>
    </sheetView>
  </sheetViews>
  <sheetFormatPr defaultRowHeight="12.75" x14ac:dyDescent="0.2"/>
  <cols>
    <col min="1" max="1" width="21.140625" customWidth="1"/>
    <col min="2" max="6" width="11.7109375" customWidth="1"/>
    <col min="7" max="7" width="6.7109375" style="6" customWidth="1"/>
    <col min="8" max="8" width="9.7109375" style="6" customWidth="1"/>
    <col min="9" max="9" width="6.7109375" style="6" customWidth="1"/>
    <col min="10" max="10" width="9.7109375" style="6" customWidth="1"/>
    <col min="11" max="11" width="6.7109375" style="6" customWidth="1"/>
    <col min="12" max="12" width="9.7109375" style="6" customWidth="1"/>
    <col min="13" max="13" width="6.7109375" style="6" customWidth="1"/>
    <col min="14" max="14" width="9.7109375" style="6" customWidth="1"/>
    <col min="15" max="15" width="6.7109375" style="6" customWidth="1"/>
    <col min="16" max="16" width="9.7109375" style="6" customWidth="1"/>
  </cols>
  <sheetData>
    <row r="1" spans="1:17" s="67" customFormat="1" ht="24" thickBot="1" x14ac:dyDescent="0.4">
      <c r="A1" s="181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3"/>
    </row>
    <row r="2" spans="1:17" s="52" customFormat="1" ht="21" thickBot="1" x14ac:dyDescent="0.3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7" s="53" customFormat="1" ht="38.25" thickBot="1" x14ac:dyDescent="0.55000000000000004">
      <c r="A3" s="184" t="s">
        <v>20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  <c r="Q3"/>
    </row>
    <row r="4" spans="1:17" ht="27" thickBot="1" x14ac:dyDescent="0.45">
      <c r="A4" s="14"/>
      <c r="B4" s="40"/>
      <c r="C4" s="216" t="s">
        <v>15</v>
      </c>
      <c r="D4" s="216"/>
      <c r="E4" s="40"/>
      <c r="F4" s="21"/>
      <c r="G4" s="187" t="s">
        <v>6</v>
      </c>
      <c r="H4" s="188"/>
      <c r="I4" s="197"/>
      <c r="J4" s="198"/>
      <c r="K4" s="189" t="s">
        <v>7</v>
      </c>
      <c r="L4" s="190"/>
      <c r="M4" s="225"/>
      <c r="N4" s="226"/>
      <c r="O4" s="201" t="s">
        <v>38</v>
      </c>
      <c r="P4" s="202"/>
    </row>
    <row r="5" spans="1:17" x14ac:dyDescent="0.2">
      <c r="A5" s="22" t="s">
        <v>0</v>
      </c>
      <c r="B5" s="28" t="s">
        <v>4</v>
      </c>
      <c r="C5" s="29" t="s">
        <v>8</v>
      </c>
      <c r="D5" s="28" t="s">
        <v>10</v>
      </c>
      <c r="E5" s="29" t="s">
        <v>3</v>
      </c>
      <c r="F5" s="30" t="s">
        <v>2</v>
      </c>
      <c r="G5" s="31" t="s">
        <v>8</v>
      </c>
      <c r="H5" s="28" t="s">
        <v>10</v>
      </c>
      <c r="I5" s="129"/>
      <c r="J5" s="130"/>
      <c r="K5" s="29" t="s">
        <v>8</v>
      </c>
      <c r="L5" s="28" t="s">
        <v>10</v>
      </c>
      <c r="M5" s="29"/>
      <c r="N5" s="28"/>
      <c r="O5" s="29" t="s">
        <v>8</v>
      </c>
      <c r="P5" s="30" t="s">
        <v>10</v>
      </c>
    </row>
    <row r="6" spans="1:17" x14ac:dyDescent="0.2">
      <c r="A6" s="45" t="s">
        <v>29</v>
      </c>
      <c r="B6" s="46">
        <v>442</v>
      </c>
      <c r="C6" s="79">
        <v>148</v>
      </c>
      <c r="D6" s="47">
        <f>C6/B6</f>
        <v>0.33484162895927599</v>
      </c>
      <c r="E6" s="81">
        <v>5</v>
      </c>
      <c r="F6" s="48">
        <f>SUM(G6,I6,K6,M6,O6,)</f>
        <v>142</v>
      </c>
      <c r="G6" s="82">
        <v>43</v>
      </c>
      <c r="H6" s="54">
        <f>G6/F6</f>
        <v>0.30281690140845069</v>
      </c>
      <c r="I6" s="131"/>
      <c r="J6" s="132"/>
      <c r="K6" s="83">
        <v>26</v>
      </c>
      <c r="L6" s="105">
        <f>K6/F6</f>
        <v>0.18309859154929578</v>
      </c>
      <c r="M6" s="120"/>
      <c r="N6" s="84"/>
      <c r="O6" s="83">
        <v>73</v>
      </c>
      <c r="P6" s="171">
        <f>O6/F6</f>
        <v>0.5140845070422535</v>
      </c>
    </row>
    <row r="7" spans="1:17" ht="13.5" thickBot="1" x14ac:dyDescent="0.25">
      <c r="A7" s="8"/>
      <c r="B7" s="2"/>
      <c r="C7" s="41"/>
      <c r="D7" s="3"/>
      <c r="E7" s="4"/>
      <c r="F7" s="42"/>
      <c r="G7" s="5"/>
      <c r="H7" s="43"/>
      <c r="I7" s="133"/>
      <c r="J7" s="134"/>
      <c r="K7" s="12"/>
      <c r="L7" s="43"/>
      <c r="M7" s="12"/>
      <c r="N7" s="43"/>
      <c r="O7" s="12"/>
      <c r="P7" s="44"/>
    </row>
    <row r="8" spans="1:17" ht="17.25" thickBot="1" x14ac:dyDescent="0.3">
      <c r="A8" s="20" t="s">
        <v>1</v>
      </c>
      <c r="B8" s="23">
        <f>SUM(B6:B7)</f>
        <v>442</v>
      </c>
      <c r="C8" s="24">
        <f>SUM(C6:C7)</f>
        <v>148</v>
      </c>
      <c r="D8" s="25">
        <f>C8/B8</f>
        <v>0.33484162895927599</v>
      </c>
      <c r="E8" s="26">
        <f>SUM(E6:E7)</f>
        <v>5</v>
      </c>
      <c r="F8" s="27">
        <f>SUM(F6:F7)</f>
        <v>142</v>
      </c>
      <c r="G8" s="55">
        <f>SUM(G6:G6)</f>
        <v>43</v>
      </c>
      <c r="H8" s="56">
        <f>G8/F8</f>
        <v>0.30281690140845069</v>
      </c>
      <c r="I8" s="135"/>
      <c r="J8" s="136"/>
      <c r="K8" s="106">
        <f>SUM(K6:K6)</f>
        <v>26</v>
      </c>
      <c r="L8" s="107">
        <f>K8/F8</f>
        <v>0.18309859154929578</v>
      </c>
      <c r="M8" s="85"/>
      <c r="N8" s="86"/>
      <c r="O8" s="172">
        <f>SUM(O6:O6)</f>
        <v>73</v>
      </c>
      <c r="P8" s="173">
        <f>O8/F8</f>
        <v>0.5140845070422535</v>
      </c>
    </row>
    <row r="9" spans="1:17" ht="13.5" thickBot="1" x14ac:dyDescent="0.25">
      <c r="A9" s="19"/>
      <c r="B9" s="15"/>
      <c r="C9" s="15"/>
      <c r="D9" s="15"/>
      <c r="E9" s="15"/>
      <c r="F9" s="38"/>
      <c r="G9" s="17"/>
      <c r="H9" s="16"/>
      <c r="I9" s="137"/>
      <c r="J9" s="138"/>
      <c r="K9" s="17"/>
      <c r="L9" s="16"/>
      <c r="M9" s="17"/>
      <c r="N9" s="16"/>
      <c r="O9" s="39"/>
      <c r="P9" s="18"/>
    </row>
    <row r="10" spans="1:17" ht="45.75" thickBot="1" x14ac:dyDescent="0.65">
      <c r="A10" s="203" t="s">
        <v>14</v>
      </c>
      <c r="B10" s="204"/>
      <c r="C10" s="204"/>
      <c r="D10" s="204"/>
      <c r="E10" s="204"/>
      <c r="F10" s="205"/>
      <c r="G10" s="212">
        <f>B24</f>
        <v>1</v>
      </c>
      <c r="H10" s="213"/>
      <c r="I10" s="221"/>
      <c r="J10" s="222"/>
      <c r="K10" s="219">
        <f>D24</f>
        <v>1</v>
      </c>
      <c r="L10" s="220"/>
      <c r="M10" s="217"/>
      <c r="N10" s="218"/>
      <c r="O10" s="195">
        <f>F24</f>
        <v>3</v>
      </c>
      <c r="P10" s="196"/>
      <c r="Q10" s="101">
        <f>SUM(G10:P10)</f>
        <v>5</v>
      </c>
    </row>
    <row r="11" spans="1:17" ht="13.5" thickBot="1" x14ac:dyDescent="0.25"/>
    <row r="12" spans="1:17" ht="21" thickBot="1" x14ac:dyDescent="0.35">
      <c r="A12" s="206" t="s">
        <v>13</v>
      </c>
      <c r="B12" s="207"/>
      <c r="C12" s="207"/>
      <c r="D12" s="207"/>
      <c r="E12" s="207"/>
      <c r="F12" s="208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7" ht="30" customHeight="1" x14ac:dyDescent="0.2">
      <c r="A13" s="103"/>
      <c r="B13" s="122" t="s">
        <v>6</v>
      </c>
      <c r="C13" s="140"/>
      <c r="D13" s="124" t="s">
        <v>7</v>
      </c>
      <c r="E13" s="123"/>
      <c r="F13" s="174" t="s">
        <v>38</v>
      </c>
    </row>
    <row r="14" spans="1:17" ht="16.5" thickBot="1" x14ac:dyDescent="0.3">
      <c r="A14" s="32" t="s">
        <v>9</v>
      </c>
      <c r="B14" s="13">
        <f>G8</f>
        <v>43</v>
      </c>
      <c r="C14" s="145"/>
      <c r="D14" s="115">
        <f>K8</f>
        <v>26</v>
      </c>
      <c r="E14" s="91"/>
      <c r="F14" s="175">
        <f>O8</f>
        <v>73</v>
      </c>
    </row>
    <row r="15" spans="1:17" x14ac:dyDescent="0.2">
      <c r="A15" s="59">
        <v>1</v>
      </c>
      <c r="B15" s="60">
        <f t="shared" ref="B15:F19" si="0">B$14/$A15</f>
        <v>43</v>
      </c>
      <c r="C15" s="146"/>
      <c r="D15" s="116">
        <f t="shared" si="0"/>
        <v>26</v>
      </c>
      <c r="E15" s="90"/>
      <c r="F15" s="114">
        <f t="shared" si="0"/>
        <v>73</v>
      </c>
    </row>
    <row r="16" spans="1:17" ht="15" x14ac:dyDescent="0.25">
      <c r="A16" s="33">
        <v>2</v>
      </c>
      <c r="B16" s="9">
        <f t="shared" si="0"/>
        <v>21.5</v>
      </c>
      <c r="C16" s="147"/>
      <c r="D16" s="117">
        <f t="shared" si="0"/>
        <v>13</v>
      </c>
      <c r="E16" s="69"/>
      <c r="F16" s="112">
        <f t="shared" si="0"/>
        <v>36.5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1:16" x14ac:dyDescent="0.2">
      <c r="A17" s="33">
        <v>3</v>
      </c>
      <c r="B17" s="9">
        <f t="shared" si="0"/>
        <v>14.333333333333334</v>
      </c>
      <c r="C17" s="147"/>
      <c r="D17" s="117">
        <f t="shared" si="0"/>
        <v>8.6666666666666661</v>
      </c>
      <c r="E17" s="69"/>
      <c r="F17" s="112">
        <f t="shared" si="0"/>
        <v>24.333333333333332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x14ac:dyDescent="0.2">
      <c r="A18" s="33">
        <v>4</v>
      </c>
      <c r="B18" s="9">
        <f t="shared" si="0"/>
        <v>10.75</v>
      </c>
      <c r="C18" s="147"/>
      <c r="D18" s="117">
        <f t="shared" si="0"/>
        <v>6.5</v>
      </c>
      <c r="E18" s="69"/>
      <c r="F18" s="112">
        <f t="shared" si="0"/>
        <v>18.25</v>
      </c>
    </row>
    <row r="19" spans="1:16" ht="13.5" thickBot="1" x14ac:dyDescent="0.25">
      <c r="A19" s="34">
        <v>5</v>
      </c>
      <c r="B19" s="61">
        <f t="shared" si="0"/>
        <v>8.6</v>
      </c>
      <c r="C19" s="148"/>
      <c r="D19" s="118">
        <f t="shared" si="0"/>
        <v>5.2</v>
      </c>
      <c r="E19" s="77"/>
      <c r="F19" s="113">
        <f t="shared" si="0"/>
        <v>14.6</v>
      </c>
    </row>
    <row r="20" spans="1:16" x14ac:dyDescent="0.2">
      <c r="A20" s="68"/>
      <c r="B20" s="69"/>
      <c r="C20" s="70"/>
      <c r="D20" s="71"/>
      <c r="E20" s="69"/>
      <c r="F20" s="72"/>
    </row>
    <row r="21" spans="1:16" ht="13.5" thickBot="1" x14ac:dyDescent="0.25">
      <c r="A21" s="73"/>
      <c r="B21" s="74"/>
      <c r="C21" s="75"/>
      <c r="D21" s="76"/>
      <c r="E21" s="77"/>
      <c r="F21" s="78"/>
    </row>
    <row r="22" spans="1:16" ht="16.5" thickBot="1" x14ac:dyDescent="0.3">
      <c r="A22" s="50" t="s">
        <v>12</v>
      </c>
      <c r="B22" s="209">
        <f>LARGE(B15:F21,5)</f>
        <v>24.333333333333332</v>
      </c>
      <c r="C22" s="210"/>
      <c r="D22" s="210"/>
      <c r="E22" s="210"/>
      <c r="F22" s="211"/>
    </row>
    <row r="23" spans="1:16" ht="13.5" thickBot="1" x14ac:dyDescent="0.25">
      <c r="A23" s="35" t="s">
        <v>11</v>
      </c>
      <c r="B23" s="10">
        <f>B15/$B$22</f>
        <v>1.7671232876712331</v>
      </c>
      <c r="C23" s="10"/>
      <c r="D23" s="10">
        <f>D15/$B$22</f>
        <v>1.0684931506849316</v>
      </c>
      <c r="E23" s="121"/>
      <c r="F23" s="11">
        <f>F15/$B$22</f>
        <v>3</v>
      </c>
    </row>
    <row r="24" spans="1:16" ht="18.75" thickBot="1" x14ac:dyDescent="0.3">
      <c r="A24" s="62" t="s">
        <v>5</v>
      </c>
      <c r="B24" s="63">
        <f>FLOOR(B23,1)</f>
        <v>1</v>
      </c>
      <c r="C24" s="139"/>
      <c r="D24" s="119">
        <f>FLOOR(D23,1)</f>
        <v>1</v>
      </c>
      <c r="E24" s="89"/>
      <c r="F24" s="177">
        <f>FLOOR(F23,1)</f>
        <v>3</v>
      </c>
      <c r="G24" s="64"/>
      <c r="H24" s="64"/>
      <c r="I24" s="64"/>
      <c r="J24" s="64"/>
      <c r="K24" s="64"/>
      <c r="L24" s="64"/>
      <c r="M24" s="64"/>
      <c r="N24" s="64"/>
      <c r="O24" s="64"/>
      <c r="P24" s="64"/>
    </row>
  </sheetData>
  <mergeCells count="16">
    <mergeCell ref="A12:F12"/>
    <mergeCell ref="B22:F22"/>
    <mergeCell ref="C4:D4"/>
    <mergeCell ref="A1:P1"/>
    <mergeCell ref="A3:P3"/>
    <mergeCell ref="A10:F10"/>
    <mergeCell ref="G10:H10"/>
    <mergeCell ref="I10:J10"/>
    <mergeCell ref="K10:L10"/>
    <mergeCell ref="M10:N10"/>
    <mergeCell ref="O10:P10"/>
    <mergeCell ref="M4:N4"/>
    <mergeCell ref="O4:P4"/>
    <mergeCell ref="K4:L4"/>
    <mergeCell ref="G4:H4"/>
    <mergeCell ref="I4:J4"/>
  </mergeCells>
  <phoneticPr fontId="3" type="noConversion"/>
  <conditionalFormatting sqref="B15:F21">
    <cfRule type="cellIs" dxfId="36" priority="2" stopIfTrue="1" operator="greaterThanOrEqual">
      <formula>$B$22</formula>
    </cfRule>
  </conditionalFormatting>
  <conditionalFormatting sqref="Q10">
    <cfRule type="cellIs" dxfId="35" priority="3" stopIfTrue="1" operator="notEqual">
      <formula>5</formula>
    </cfRule>
    <cfRule type="cellIs" dxfId="34" priority="4" stopIfTrue="1" operator="equal">
      <formula>5</formula>
    </cfRule>
  </conditionalFormatting>
  <conditionalFormatting sqref="B15:F21">
    <cfRule type="cellIs" dxfId="33" priority="1" stopIfTrue="1" operator="greaterThanOrEqual">
      <formula>$B$22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Q24"/>
  <sheetViews>
    <sheetView zoomScale="86" zoomScaleNormal="86" workbookViewId="0">
      <selection activeCell="N6" sqref="N6"/>
    </sheetView>
  </sheetViews>
  <sheetFormatPr defaultRowHeight="12.75" x14ac:dyDescent="0.2"/>
  <cols>
    <col min="1" max="1" width="21.140625" customWidth="1"/>
    <col min="2" max="6" width="11.7109375" customWidth="1"/>
    <col min="7" max="7" width="6.7109375" style="6" customWidth="1"/>
    <col min="8" max="8" width="9.7109375" style="6" customWidth="1"/>
    <col min="9" max="9" width="6.7109375" style="6" customWidth="1"/>
    <col min="10" max="10" width="9.7109375" style="6" customWidth="1"/>
    <col min="11" max="11" width="6.7109375" style="6" customWidth="1"/>
    <col min="12" max="12" width="9.7109375" style="6" customWidth="1"/>
    <col min="13" max="13" width="6.7109375" style="6" customWidth="1"/>
    <col min="14" max="14" width="9.7109375" style="6" customWidth="1"/>
    <col min="15" max="15" width="6.7109375" style="6" customWidth="1"/>
    <col min="16" max="16" width="9.7109375" style="6" customWidth="1"/>
  </cols>
  <sheetData>
    <row r="1" spans="1:17" s="67" customFormat="1" ht="24" thickBot="1" x14ac:dyDescent="0.4">
      <c r="A1" s="181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3"/>
    </row>
    <row r="2" spans="1:17" s="52" customFormat="1" ht="21" thickBot="1" x14ac:dyDescent="0.3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7" s="53" customFormat="1" ht="38.25" thickBot="1" x14ac:dyDescent="0.55000000000000004">
      <c r="A3" s="184" t="s">
        <v>21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  <c r="Q3"/>
    </row>
    <row r="4" spans="1:17" ht="27" thickBot="1" x14ac:dyDescent="0.45">
      <c r="A4" s="14"/>
      <c r="B4" s="40"/>
      <c r="C4" s="216" t="s">
        <v>15</v>
      </c>
      <c r="D4" s="216"/>
      <c r="E4" s="40"/>
      <c r="F4" s="21"/>
      <c r="G4" s="227" t="s">
        <v>6</v>
      </c>
      <c r="H4" s="228"/>
      <c r="I4" s="223"/>
      <c r="J4" s="224"/>
      <c r="K4" s="189" t="s">
        <v>7</v>
      </c>
      <c r="L4" s="190"/>
      <c r="M4" s="223"/>
      <c r="N4" s="224"/>
      <c r="O4" s="201" t="s">
        <v>38</v>
      </c>
      <c r="P4" s="202"/>
    </row>
    <row r="5" spans="1:17" x14ac:dyDescent="0.2">
      <c r="A5" s="22" t="s">
        <v>0</v>
      </c>
      <c r="B5" s="28" t="s">
        <v>4</v>
      </c>
      <c r="C5" s="29" t="s">
        <v>8</v>
      </c>
      <c r="D5" s="28" t="s">
        <v>10</v>
      </c>
      <c r="E5" s="29" t="s">
        <v>3</v>
      </c>
      <c r="F5" s="30" t="s">
        <v>2</v>
      </c>
      <c r="G5" s="31" t="s">
        <v>8</v>
      </c>
      <c r="H5" s="28" t="s">
        <v>10</v>
      </c>
      <c r="I5" s="29"/>
      <c r="J5" s="28"/>
      <c r="K5" s="29" t="s">
        <v>8</v>
      </c>
      <c r="L5" s="28" t="s">
        <v>10</v>
      </c>
      <c r="M5" s="29"/>
      <c r="N5" s="28"/>
      <c r="O5" s="29" t="s">
        <v>8</v>
      </c>
      <c r="P5" s="30" t="s">
        <v>10</v>
      </c>
    </row>
    <row r="6" spans="1:17" x14ac:dyDescent="0.2">
      <c r="A6" s="45" t="s">
        <v>30</v>
      </c>
      <c r="B6" s="46">
        <v>235</v>
      </c>
      <c r="C6" s="79">
        <f>G6+I6+M6+O6+E6+K6</f>
        <v>122</v>
      </c>
      <c r="D6" s="47">
        <f>C6/B6</f>
        <v>0.51914893617021274</v>
      </c>
      <c r="E6" s="81">
        <v>3</v>
      </c>
      <c r="F6" s="48">
        <f>SUM(G6,I6,K6,M6,O6,)</f>
        <v>119</v>
      </c>
      <c r="G6" s="82">
        <v>29</v>
      </c>
      <c r="H6" s="54">
        <f>G6/F6</f>
        <v>0.24369747899159663</v>
      </c>
      <c r="I6" s="120"/>
      <c r="J6" s="84"/>
      <c r="K6" s="83">
        <v>57</v>
      </c>
      <c r="L6" s="105">
        <f>K6/F6</f>
        <v>0.47899159663865548</v>
      </c>
      <c r="M6" s="80"/>
      <c r="N6" s="84"/>
      <c r="O6" s="83">
        <v>33</v>
      </c>
      <c r="P6" s="171">
        <f>O6/F6</f>
        <v>0.27731092436974791</v>
      </c>
    </row>
    <row r="7" spans="1:17" ht="13.5" thickBot="1" x14ac:dyDescent="0.25">
      <c r="A7" s="8"/>
      <c r="B7" s="2"/>
      <c r="C7" s="41"/>
      <c r="D7" s="3"/>
      <c r="E7" s="4"/>
      <c r="F7" s="42"/>
      <c r="G7" s="5"/>
      <c r="H7" s="43"/>
      <c r="I7" s="12"/>
      <c r="J7" s="43"/>
      <c r="K7" s="12"/>
      <c r="L7" s="43"/>
      <c r="M7" s="12"/>
      <c r="N7" s="43"/>
      <c r="O7" s="12"/>
      <c r="P7" s="44"/>
    </row>
    <row r="8" spans="1:17" ht="17.25" thickBot="1" x14ac:dyDescent="0.3">
      <c r="A8" s="20" t="s">
        <v>1</v>
      </c>
      <c r="B8" s="23">
        <f>SUM(B6:B7)</f>
        <v>235</v>
      </c>
      <c r="C8" s="24">
        <f>SUM(C6:C7)</f>
        <v>122</v>
      </c>
      <c r="D8" s="25">
        <f>C8/B8</f>
        <v>0.51914893617021274</v>
      </c>
      <c r="E8" s="26">
        <f>SUM(E6:E7)</f>
        <v>3</v>
      </c>
      <c r="F8" s="27">
        <f>SUM(F6:F7)</f>
        <v>119</v>
      </c>
      <c r="G8" s="55">
        <f>SUM(G6:G6)</f>
        <v>29</v>
      </c>
      <c r="H8" s="56">
        <f>G8/F8</f>
        <v>0.24369747899159663</v>
      </c>
      <c r="I8" s="85"/>
      <c r="J8" s="86"/>
      <c r="K8" s="106">
        <f>SUM(K6:K6)</f>
        <v>57</v>
      </c>
      <c r="L8" s="107">
        <f>K8/F8</f>
        <v>0.47899159663865548</v>
      </c>
      <c r="M8" s="85"/>
      <c r="N8" s="86"/>
      <c r="O8" s="172">
        <f>SUM(O6:O6)</f>
        <v>33</v>
      </c>
      <c r="P8" s="173">
        <f>O8/F8</f>
        <v>0.27731092436974791</v>
      </c>
    </row>
    <row r="9" spans="1:17" ht="13.5" thickBot="1" x14ac:dyDescent="0.25">
      <c r="A9" s="19"/>
      <c r="B9" s="15"/>
      <c r="C9" s="15"/>
      <c r="D9" s="15"/>
      <c r="E9" s="15"/>
      <c r="F9" s="38"/>
      <c r="G9" s="17"/>
      <c r="H9" s="16"/>
      <c r="I9" s="17"/>
      <c r="J9" s="16"/>
      <c r="K9" s="17"/>
      <c r="L9" s="16"/>
      <c r="M9" s="17"/>
      <c r="N9" s="16"/>
      <c r="O9" s="39"/>
      <c r="P9" s="18"/>
    </row>
    <row r="10" spans="1:17" ht="45.75" thickBot="1" x14ac:dyDescent="0.65">
      <c r="A10" s="203" t="s">
        <v>14</v>
      </c>
      <c r="B10" s="204"/>
      <c r="C10" s="204"/>
      <c r="D10" s="204"/>
      <c r="E10" s="204"/>
      <c r="F10" s="205"/>
      <c r="G10" s="212">
        <f>B24</f>
        <v>1</v>
      </c>
      <c r="H10" s="213"/>
      <c r="I10" s="217"/>
      <c r="J10" s="218"/>
      <c r="K10" s="219">
        <f>D24</f>
        <v>3</v>
      </c>
      <c r="L10" s="220"/>
      <c r="M10" s="217"/>
      <c r="N10" s="218"/>
      <c r="O10" s="195">
        <f>F24</f>
        <v>1</v>
      </c>
      <c r="P10" s="196"/>
      <c r="Q10" s="101">
        <f>SUM(G10:P10)</f>
        <v>5</v>
      </c>
    </row>
    <row r="11" spans="1:17" ht="13.5" thickBot="1" x14ac:dyDescent="0.25"/>
    <row r="12" spans="1:17" ht="21" thickBot="1" x14ac:dyDescent="0.35">
      <c r="A12" s="206" t="s">
        <v>13</v>
      </c>
      <c r="B12" s="207"/>
      <c r="C12" s="207"/>
      <c r="D12" s="207"/>
      <c r="E12" s="207"/>
      <c r="F12" s="208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7" ht="30" customHeight="1" x14ac:dyDescent="0.2">
      <c r="A13" s="103"/>
      <c r="B13" s="122" t="s">
        <v>6</v>
      </c>
      <c r="C13" s="123"/>
      <c r="D13" s="124" t="s">
        <v>7</v>
      </c>
      <c r="E13" s="123"/>
      <c r="F13" s="174" t="s">
        <v>38</v>
      </c>
    </row>
    <row r="14" spans="1:17" ht="16.5" thickBot="1" x14ac:dyDescent="0.3">
      <c r="A14" s="32" t="s">
        <v>9</v>
      </c>
      <c r="B14" s="13">
        <f>G8</f>
        <v>29</v>
      </c>
      <c r="C14" s="87"/>
      <c r="D14" s="115">
        <f>K8</f>
        <v>57</v>
      </c>
      <c r="E14" s="91"/>
      <c r="F14" s="175">
        <f>O8</f>
        <v>33</v>
      </c>
    </row>
    <row r="15" spans="1:17" x14ac:dyDescent="0.2">
      <c r="A15" s="59">
        <v>1</v>
      </c>
      <c r="B15" s="60">
        <f>B$14/$A15</f>
        <v>29</v>
      </c>
      <c r="C15" s="88"/>
      <c r="D15" s="116">
        <f>D$14/$A15</f>
        <v>57</v>
      </c>
      <c r="E15" s="90"/>
      <c r="F15" s="114">
        <f>F$14/$A15</f>
        <v>33</v>
      </c>
    </row>
    <row r="16" spans="1:17" ht="15" x14ac:dyDescent="0.25">
      <c r="A16" s="33">
        <v>2</v>
      </c>
      <c r="B16" s="9">
        <f>B$14/$A16</f>
        <v>14.5</v>
      </c>
      <c r="C16" s="70"/>
      <c r="D16" s="117">
        <f>D$14/$A16</f>
        <v>28.5</v>
      </c>
      <c r="E16" s="69"/>
      <c r="F16" s="112">
        <f>F$14/$A16</f>
        <v>16.5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1:16" x14ac:dyDescent="0.2">
      <c r="A17" s="33">
        <v>3</v>
      </c>
      <c r="B17" s="9">
        <f>B$14/$A17</f>
        <v>9.6666666666666661</v>
      </c>
      <c r="C17" s="70"/>
      <c r="D17" s="117">
        <f>D$14/$A17</f>
        <v>19</v>
      </c>
      <c r="E17" s="69"/>
      <c r="F17" s="112">
        <f>F$14/$A17</f>
        <v>11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x14ac:dyDescent="0.2">
      <c r="A18" s="33">
        <v>4</v>
      </c>
      <c r="B18" s="9">
        <f>B$14/$A18</f>
        <v>7.25</v>
      </c>
      <c r="C18" s="70"/>
      <c r="D18" s="117">
        <f>D$14/$A18</f>
        <v>14.25</v>
      </c>
      <c r="E18" s="69"/>
      <c r="F18" s="112">
        <f>F$14/$A18</f>
        <v>8.25</v>
      </c>
    </row>
    <row r="19" spans="1:16" ht="13.5" thickBot="1" x14ac:dyDescent="0.25">
      <c r="A19" s="34">
        <v>5</v>
      </c>
      <c r="B19" s="61">
        <f>B$14/$A19</f>
        <v>5.8</v>
      </c>
      <c r="C19" s="75"/>
      <c r="D19" s="118">
        <f>D$14/$A19</f>
        <v>11.4</v>
      </c>
      <c r="E19" s="77"/>
      <c r="F19" s="113">
        <f>F$14/$A19</f>
        <v>6.6</v>
      </c>
    </row>
    <row r="20" spans="1:16" x14ac:dyDescent="0.2">
      <c r="A20" s="68"/>
      <c r="B20" s="69"/>
      <c r="C20" s="70"/>
      <c r="D20" s="71"/>
      <c r="E20" s="69"/>
      <c r="F20" s="72"/>
    </row>
    <row r="21" spans="1:16" ht="13.5" thickBot="1" x14ac:dyDescent="0.25">
      <c r="A21" s="73"/>
      <c r="B21" s="74"/>
      <c r="C21" s="75"/>
      <c r="D21" s="76"/>
      <c r="E21" s="77"/>
      <c r="F21" s="78"/>
    </row>
    <row r="22" spans="1:16" ht="16.5" thickBot="1" x14ac:dyDescent="0.3">
      <c r="A22" s="50" t="s">
        <v>12</v>
      </c>
      <c r="B22" s="209">
        <f>LARGE(B15:F21,5)</f>
        <v>19</v>
      </c>
      <c r="C22" s="210"/>
      <c r="D22" s="210"/>
      <c r="E22" s="210"/>
      <c r="F22" s="211"/>
    </row>
    <row r="23" spans="1:16" ht="13.5" thickBot="1" x14ac:dyDescent="0.25">
      <c r="A23" s="35" t="s">
        <v>11</v>
      </c>
      <c r="B23" s="10">
        <f>B15/$B$22</f>
        <v>1.5263157894736843</v>
      </c>
      <c r="C23" s="121"/>
      <c r="D23" s="10">
        <f>D15/$B$22</f>
        <v>3</v>
      </c>
      <c r="E23" s="10"/>
      <c r="F23" s="11">
        <f>F15/$B$22</f>
        <v>1.736842105263158</v>
      </c>
    </row>
    <row r="24" spans="1:16" ht="18.75" thickBot="1" x14ac:dyDescent="0.3">
      <c r="A24" s="62" t="s">
        <v>5</v>
      </c>
      <c r="B24" s="63">
        <f>FLOOR(B23,1)</f>
        <v>1</v>
      </c>
      <c r="C24" s="89"/>
      <c r="D24" s="119">
        <f>FLOOR(D23,1)</f>
        <v>3</v>
      </c>
      <c r="E24" s="89"/>
      <c r="F24" s="177">
        <f>FLOOR(F23,1)</f>
        <v>1</v>
      </c>
      <c r="G24" s="64"/>
      <c r="H24" s="64"/>
      <c r="I24" s="64"/>
      <c r="J24" s="64"/>
      <c r="K24" s="64"/>
      <c r="L24" s="64"/>
      <c r="M24" s="64"/>
      <c r="N24" s="64"/>
      <c r="O24" s="64"/>
      <c r="P24" s="64"/>
    </row>
  </sheetData>
  <mergeCells count="16">
    <mergeCell ref="A12:F12"/>
    <mergeCell ref="B22:F22"/>
    <mergeCell ref="C4:D4"/>
    <mergeCell ref="A1:P1"/>
    <mergeCell ref="A3:P3"/>
    <mergeCell ref="A10:F10"/>
    <mergeCell ref="G10:H10"/>
    <mergeCell ref="I10:J10"/>
    <mergeCell ref="K10:L10"/>
    <mergeCell ref="M10:N10"/>
    <mergeCell ref="O10:P10"/>
    <mergeCell ref="M4:N4"/>
    <mergeCell ref="O4:P4"/>
    <mergeCell ref="K4:L4"/>
    <mergeCell ref="G4:H4"/>
    <mergeCell ref="I4:J4"/>
  </mergeCells>
  <phoneticPr fontId="3" type="noConversion"/>
  <conditionalFormatting sqref="B15:F21">
    <cfRule type="cellIs" dxfId="32" priority="4" stopIfTrue="1" operator="greaterThanOrEqual">
      <formula>$B$22</formula>
    </cfRule>
  </conditionalFormatting>
  <conditionalFormatting sqref="Q10">
    <cfRule type="cellIs" dxfId="31" priority="5" stopIfTrue="1" operator="notEqual">
      <formula>5</formula>
    </cfRule>
    <cfRule type="cellIs" dxfId="30" priority="6" stopIfTrue="1" operator="equal">
      <formula>5</formula>
    </cfRule>
  </conditionalFormatting>
  <conditionalFormatting sqref="B15:F21">
    <cfRule type="cellIs" dxfId="29" priority="3" stopIfTrue="1" operator="greaterThanOrEqual">
      <formula>$B$22</formula>
    </cfRule>
  </conditionalFormatting>
  <conditionalFormatting sqref="B15:B19">
    <cfRule type="cellIs" dxfId="28" priority="2" stopIfTrue="1" operator="greaterThanOrEqual">
      <formula>$B$22</formula>
    </cfRule>
  </conditionalFormatting>
  <conditionalFormatting sqref="F15:F19">
    <cfRule type="cellIs" dxfId="27" priority="1" stopIfTrue="1" operator="greaterThanOrEqual">
      <formula>$B$22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Q24"/>
  <sheetViews>
    <sheetView zoomScale="86" zoomScaleNormal="86" workbookViewId="0">
      <selection activeCell="E8" sqref="E8"/>
    </sheetView>
  </sheetViews>
  <sheetFormatPr defaultRowHeight="12.75" x14ac:dyDescent="0.2"/>
  <cols>
    <col min="1" max="1" width="21.140625" customWidth="1"/>
    <col min="2" max="6" width="11.7109375" customWidth="1"/>
    <col min="7" max="7" width="6.7109375" style="6" customWidth="1"/>
    <col min="8" max="8" width="9.7109375" style="6" customWidth="1"/>
    <col min="9" max="9" width="6.7109375" style="6" customWidth="1"/>
    <col min="10" max="10" width="9.7109375" style="6" customWidth="1"/>
    <col min="11" max="11" width="6.7109375" style="6" customWidth="1"/>
    <col min="12" max="12" width="9.7109375" style="6" customWidth="1"/>
    <col min="13" max="13" width="6.7109375" style="6" customWidth="1"/>
    <col min="14" max="14" width="9.7109375" style="6" customWidth="1"/>
    <col min="15" max="15" width="6.7109375" style="6" customWidth="1"/>
    <col min="16" max="16" width="9.7109375" style="6" customWidth="1"/>
  </cols>
  <sheetData>
    <row r="1" spans="1:17" s="67" customFormat="1" ht="24" thickBot="1" x14ac:dyDescent="0.4">
      <c r="A1" s="181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3"/>
    </row>
    <row r="2" spans="1:17" s="52" customFormat="1" ht="21" thickBot="1" x14ac:dyDescent="0.3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7" s="53" customFormat="1" ht="38.25" thickBot="1" x14ac:dyDescent="0.55000000000000004">
      <c r="A3" s="184" t="s">
        <v>22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  <c r="Q3"/>
    </row>
    <row r="4" spans="1:17" ht="27" thickBot="1" x14ac:dyDescent="0.45">
      <c r="A4" s="14"/>
      <c r="B4" s="40"/>
      <c r="C4" s="216" t="s">
        <v>15</v>
      </c>
      <c r="D4" s="216"/>
      <c r="E4" s="40"/>
      <c r="F4" s="21"/>
      <c r="G4" s="227" t="s">
        <v>6</v>
      </c>
      <c r="H4" s="228"/>
      <c r="I4" s="223"/>
      <c r="J4" s="224"/>
      <c r="K4" s="189" t="s">
        <v>7</v>
      </c>
      <c r="L4" s="190"/>
      <c r="M4" s="223"/>
      <c r="N4" s="224"/>
      <c r="O4" s="201" t="s">
        <v>38</v>
      </c>
      <c r="P4" s="202"/>
    </row>
    <row r="5" spans="1:17" x14ac:dyDescent="0.2">
      <c r="A5" s="22" t="s">
        <v>0</v>
      </c>
      <c r="B5" s="28" t="s">
        <v>4</v>
      </c>
      <c r="C5" s="29" t="s">
        <v>8</v>
      </c>
      <c r="D5" s="28" t="s">
        <v>10</v>
      </c>
      <c r="E5" s="29" t="s">
        <v>3</v>
      </c>
      <c r="F5" s="30" t="s">
        <v>2</v>
      </c>
      <c r="G5" s="31" t="s">
        <v>8</v>
      </c>
      <c r="H5" s="28" t="s">
        <v>10</v>
      </c>
      <c r="I5" s="29"/>
      <c r="J5" s="28"/>
      <c r="K5" s="29" t="s">
        <v>8</v>
      </c>
      <c r="L5" s="28" t="s">
        <v>10</v>
      </c>
      <c r="M5" s="29"/>
      <c r="N5" s="28"/>
      <c r="O5" s="29" t="s">
        <v>8</v>
      </c>
      <c r="P5" s="30" t="s">
        <v>10</v>
      </c>
    </row>
    <row r="6" spans="1:17" x14ac:dyDescent="0.2">
      <c r="A6" s="45" t="s">
        <v>31</v>
      </c>
      <c r="B6" s="46">
        <v>279</v>
      </c>
      <c r="C6" s="79">
        <f>G6+I6+M6+O6+E6+K6</f>
        <v>97</v>
      </c>
      <c r="D6" s="47">
        <f>C6/B6</f>
        <v>0.34767025089605735</v>
      </c>
      <c r="E6" s="81">
        <v>1</v>
      </c>
      <c r="F6" s="48">
        <f>G6+K6+O6</f>
        <v>96</v>
      </c>
      <c r="G6" s="82">
        <v>19</v>
      </c>
      <c r="H6" s="54">
        <f>G6/F6</f>
        <v>0.19791666666666666</v>
      </c>
      <c r="I6" s="120"/>
      <c r="J6" s="84"/>
      <c r="K6" s="83">
        <v>39</v>
      </c>
      <c r="L6" s="105">
        <f>K6/F6</f>
        <v>0.40625</v>
      </c>
      <c r="M6" s="80"/>
      <c r="N6" s="84"/>
      <c r="O6" s="83">
        <v>38</v>
      </c>
      <c r="P6" s="171">
        <f>O6/F6</f>
        <v>0.39583333333333331</v>
      </c>
    </row>
    <row r="7" spans="1:17" ht="13.5" thickBot="1" x14ac:dyDescent="0.25">
      <c r="A7" s="8"/>
      <c r="B7" s="2"/>
      <c r="C7" s="41"/>
      <c r="D7" s="3"/>
      <c r="E7" s="4"/>
      <c r="F7" s="42"/>
      <c r="G7" s="5"/>
      <c r="H7" s="43"/>
      <c r="I7" s="12"/>
      <c r="J7" s="43"/>
      <c r="K7" s="12"/>
      <c r="L7" s="43"/>
      <c r="M7" s="12"/>
      <c r="N7" s="43"/>
      <c r="O7" s="12"/>
      <c r="P7" s="44"/>
    </row>
    <row r="8" spans="1:17" ht="17.25" thickBot="1" x14ac:dyDescent="0.3">
      <c r="A8" s="20" t="s">
        <v>1</v>
      </c>
      <c r="B8" s="23">
        <f>SUM(B6:B7)</f>
        <v>279</v>
      </c>
      <c r="C8" s="24">
        <f>SUM(C6:C7)</f>
        <v>97</v>
      </c>
      <c r="D8" s="25">
        <f>C8/B8</f>
        <v>0.34767025089605735</v>
      </c>
      <c r="E8" s="26">
        <f>SUM(E6:E7)</f>
        <v>1</v>
      </c>
      <c r="F8" s="27">
        <f>SUM(F6:F7)</f>
        <v>96</v>
      </c>
      <c r="G8" s="55">
        <f>SUM(G6:G6)</f>
        <v>19</v>
      </c>
      <c r="H8" s="56">
        <f>G8/F8</f>
        <v>0.19791666666666666</v>
      </c>
      <c r="I8" s="85"/>
      <c r="J8" s="86"/>
      <c r="K8" s="106">
        <f>SUM(K6:K6)</f>
        <v>39</v>
      </c>
      <c r="L8" s="107">
        <f>K8/F8</f>
        <v>0.40625</v>
      </c>
      <c r="M8" s="85"/>
      <c r="N8" s="86"/>
      <c r="O8" s="172">
        <f>SUM(O6:O6)</f>
        <v>38</v>
      </c>
      <c r="P8" s="173">
        <f>O8/F8</f>
        <v>0.39583333333333331</v>
      </c>
    </row>
    <row r="9" spans="1:17" ht="13.5" thickBot="1" x14ac:dyDescent="0.25">
      <c r="A9" s="19"/>
      <c r="B9" s="15"/>
      <c r="C9" s="15"/>
      <c r="D9" s="15"/>
      <c r="E9" s="15"/>
      <c r="F9" s="38"/>
      <c r="G9" s="17"/>
      <c r="H9" s="16"/>
      <c r="I9" s="17"/>
      <c r="J9" s="16"/>
      <c r="K9" s="17"/>
      <c r="L9" s="16"/>
      <c r="M9" s="17"/>
      <c r="N9" s="16"/>
      <c r="O9" s="39"/>
      <c r="P9" s="18"/>
    </row>
    <row r="10" spans="1:17" ht="45.75" thickBot="1" x14ac:dyDescent="0.65">
      <c r="A10" s="203" t="s">
        <v>14</v>
      </c>
      <c r="B10" s="204"/>
      <c r="C10" s="204"/>
      <c r="D10" s="204"/>
      <c r="E10" s="204"/>
      <c r="F10" s="205"/>
      <c r="G10" s="212">
        <f>B24</f>
        <v>1</v>
      </c>
      <c r="H10" s="213"/>
      <c r="I10" s="217"/>
      <c r="J10" s="218"/>
      <c r="K10" s="219">
        <f>D24</f>
        <v>2</v>
      </c>
      <c r="L10" s="220"/>
      <c r="M10" s="217"/>
      <c r="N10" s="218"/>
      <c r="O10" s="195">
        <f>F24</f>
        <v>2</v>
      </c>
      <c r="P10" s="196"/>
      <c r="Q10" s="101">
        <f>SUM(G10:P10)</f>
        <v>5</v>
      </c>
    </row>
    <row r="11" spans="1:17" ht="13.5" thickBot="1" x14ac:dyDescent="0.25"/>
    <row r="12" spans="1:17" ht="21" thickBot="1" x14ac:dyDescent="0.35">
      <c r="A12" s="206" t="s">
        <v>13</v>
      </c>
      <c r="B12" s="207"/>
      <c r="C12" s="207"/>
      <c r="D12" s="207"/>
      <c r="E12" s="207"/>
      <c r="F12" s="208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7" ht="30" customHeight="1" x14ac:dyDescent="0.2">
      <c r="A13" s="103"/>
      <c r="B13" s="122" t="s">
        <v>6</v>
      </c>
      <c r="C13" s="123"/>
      <c r="D13" s="124" t="s">
        <v>7</v>
      </c>
      <c r="E13" s="123"/>
      <c r="F13" s="174" t="s">
        <v>38</v>
      </c>
      <c r="G13" s="125" t="s">
        <v>37</v>
      </c>
    </row>
    <row r="14" spans="1:17" ht="16.5" thickBot="1" x14ac:dyDescent="0.3">
      <c r="A14" s="32" t="s">
        <v>9</v>
      </c>
      <c r="B14" s="13">
        <f>G8</f>
        <v>19</v>
      </c>
      <c r="C14" s="87"/>
      <c r="D14" s="115">
        <f>K8</f>
        <v>39</v>
      </c>
      <c r="E14" s="91"/>
      <c r="F14" s="175">
        <f>O8</f>
        <v>38</v>
      </c>
    </row>
    <row r="15" spans="1:17" x14ac:dyDescent="0.2">
      <c r="A15" s="59">
        <v>1</v>
      </c>
      <c r="B15" s="60">
        <f>B$14/$A15</f>
        <v>19</v>
      </c>
      <c r="C15" s="88"/>
      <c r="D15" s="116">
        <f>D$14/$A15</f>
        <v>39</v>
      </c>
      <c r="E15" s="90"/>
      <c r="F15" s="114">
        <f>F$14/$A15</f>
        <v>38</v>
      </c>
    </row>
    <row r="16" spans="1:17" ht="15" x14ac:dyDescent="0.25">
      <c r="A16" s="33">
        <v>2</v>
      </c>
      <c r="B16" s="9">
        <f>B$14/$A16</f>
        <v>9.5</v>
      </c>
      <c r="C16" s="70"/>
      <c r="D16" s="117">
        <f>D$14/$A16</f>
        <v>19.5</v>
      </c>
      <c r="E16" s="69"/>
      <c r="F16" s="112">
        <f>F$14/$A16</f>
        <v>19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1:16" x14ac:dyDescent="0.2">
      <c r="A17" s="33">
        <v>3</v>
      </c>
      <c r="B17" s="9">
        <f>B$14/$A17</f>
        <v>6.333333333333333</v>
      </c>
      <c r="C17" s="70"/>
      <c r="D17" s="117">
        <f>D$14/$A17</f>
        <v>13</v>
      </c>
      <c r="E17" s="69"/>
      <c r="F17" s="112">
        <f>F$14/$A17</f>
        <v>12.666666666666666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x14ac:dyDescent="0.2">
      <c r="A18" s="33">
        <v>4</v>
      </c>
      <c r="B18" s="9">
        <f>B$14/$A18</f>
        <v>4.75</v>
      </c>
      <c r="C18" s="70"/>
      <c r="D18" s="117">
        <f>D$14/$A18</f>
        <v>9.75</v>
      </c>
      <c r="E18" s="69"/>
      <c r="F18" s="112">
        <f>F$14/$A18</f>
        <v>9.5</v>
      </c>
    </row>
    <row r="19" spans="1:16" ht="13.5" thickBot="1" x14ac:dyDescent="0.25">
      <c r="A19" s="34">
        <v>5</v>
      </c>
      <c r="B19" s="61">
        <f>B$14/$A19</f>
        <v>3.8</v>
      </c>
      <c r="C19" s="75"/>
      <c r="D19" s="118">
        <f>D$14/$A19</f>
        <v>7.8</v>
      </c>
      <c r="E19" s="77"/>
      <c r="F19" s="113">
        <f>F$14/$A19</f>
        <v>7.6</v>
      </c>
    </row>
    <row r="20" spans="1:16" x14ac:dyDescent="0.2">
      <c r="A20" s="68"/>
      <c r="B20" s="69"/>
      <c r="C20" s="70"/>
      <c r="D20" s="71"/>
      <c r="E20" s="69"/>
      <c r="F20" s="72"/>
    </row>
    <row r="21" spans="1:16" ht="13.5" thickBot="1" x14ac:dyDescent="0.25">
      <c r="A21" s="73"/>
      <c r="B21" s="74"/>
      <c r="C21" s="75"/>
      <c r="D21" s="76"/>
      <c r="E21" s="77"/>
      <c r="F21" s="78"/>
    </row>
    <row r="22" spans="1:16" ht="16.5" thickBot="1" x14ac:dyDescent="0.3">
      <c r="A22" s="50" t="s">
        <v>12</v>
      </c>
      <c r="B22" s="209">
        <f>LARGE(B15:F21,5)</f>
        <v>19</v>
      </c>
      <c r="C22" s="210"/>
      <c r="D22" s="210"/>
      <c r="E22" s="210"/>
      <c r="F22" s="211"/>
    </row>
    <row r="23" spans="1:16" ht="13.5" thickBot="1" x14ac:dyDescent="0.25">
      <c r="A23" s="35" t="s">
        <v>11</v>
      </c>
      <c r="B23" s="10">
        <f>B15/$B$22</f>
        <v>1</v>
      </c>
      <c r="C23" s="121"/>
      <c r="D23" s="10">
        <f>D15/$B$22</f>
        <v>2.0526315789473686</v>
      </c>
      <c r="E23" s="10"/>
      <c r="F23" s="11">
        <f>F15/$B$22</f>
        <v>2</v>
      </c>
    </row>
    <row r="24" spans="1:16" ht="18.75" thickBot="1" x14ac:dyDescent="0.3">
      <c r="A24" s="62" t="s">
        <v>5</v>
      </c>
      <c r="B24" s="63">
        <f>FLOOR(B23,1)</f>
        <v>1</v>
      </c>
      <c r="C24" s="89"/>
      <c r="D24" s="119">
        <f>FLOOR(D23,1)</f>
        <v>2</v>
      </c>
      <c r="E24" s="89"/>
      <c r="F24" s="177">
        <f>FLOOR(F23,1)</f>
        <v>2</v>
      </c>
      <c r="G24" s="64"/>
      <c r="H24" s="64"/>
      <c r="I24" s="64"/>
      <c r="J24" s="64"/>
      <c r="K24" s="64"/>
      <c r="L24" s="64"/>
      <c r="M24" s="64"/>
      <c r="N24" s="64"/>
      <c r="O24" s="64"/>
      <c r="P24" s="64"/>
    </row>
  </sheetData>
  <mergeCells count="16">
    <mergeCell ref="A12:F12"/>
    <mergeCell ref="B22:F22"/>
    <mergeCell ref="C4:D4"/>
    <mergeCell ref="G4:H4"/>
    <mergeCell ref="I4:J4"/>
    <mergeCell ref="A1:P1"/>
    <mergeCell ref="A3:P3"/>
    <mergeCell ref="A10:F10"/>
    <mergeCell ref="G10:H10"/>
    <mergeCell ref="I10:J10"/>
    <mergeCell ref="K10:L10"/>
    <mergeCell ref="M10:N10"/>
    <mergeCell ref="O10:P10"/>
    <mergeCell ref="M4:N4"/>
    <mergeCell ref="O4:P4"/>
    <mergeCell ref="K4:L4"/>
  </mergeCells>
  <phoneticPr fontId="3" type="noConversion"/>
  <conditionalFormatting sqref="B15:F21">
    <cfRule type="cellIs" dxfId="26" priority="3" stopIfTrue="1" operator="greaterThanOrEqual">
      <formula>$B$22</formula>
    </cfRule>
  </conditionalFormatting>
  <conditionalFormatting sqref="Q10">
    <cfRule type="cellIs" dxfId="25" priority="4" stopIfTrue="1" operator="notEqual">
      <formula>5</formula>
    </cfRule>
    <cfRule type="cellIs" dxfId="24" priority="5" stopIfTrue="1" operator="equal">
      <formula>5</formula>
    </cfRule>
  </conditionalFormatting>
  <conditionalFormatting sqref="B15:B19">
    <cfRule type="cellIs" dxfId="23" priority="2" stopIfTrue="1" operator="greaterThanOrEqual">
      <formula>$B$22</formula>
    </cfRule>
  </conditionalFormatting>
  <conditionalFormatting sqref="F15:F19">
    <cfRule type="cellIs" dxfId="22" priority="1" stopIfTrue="1" operator="greaterThanOrEqual">
      <formula>$B$22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Q24"/>
  <sheetViews>
    <sheetView zoomScale="86" zoomScaleNormal="86" workbookViewId="0">
      <selection activeCell="E7" sqref="E7"/>
    </sheetView>
  </sheetViews>
  <sheetFormatPr defaultRowHeight="12.75" x14ac:dyDescent="0.2"/>
  <cols>
    <col min="1" max="1" width="21.140625" customWidth="1"/>
    <col min="2" max="6" width="11.7109375" customWidth="1"/>
    <col min="7" max="7" width="6.7109375" style="6" customWidth="1"/>
    <col min="8" max="8" width="9.7109375" style="6" customWidth="1"/>
    <col min="9" max="9" width="6.7109375" style="6" customWidth="1"/>
    <col min="10" max="10" width="9.7109375" style="6" customWidth="1"/>
    <col min="11" max="11" width="6.7109375" style="6" customWidth="1"/>
    <col min="12" max="12" width="9.7109375" style="6" customWidth="1"/>
    <col min="13" max="13" width="6.7109375" style="6" customWidth="1"/>
    <col min="14" max="14" width="9.7109375" style="6" customWidth="1"/>
    <col min="15" max="15" width="6.7109375" style="6" customWidth="1"/>
    <col min="16" max="16" width="9.7109375" style="6" customWidth="1"/>
  </cols>
  <sheetData>
    <row r="1" spans="1:17" s="67" customFormat="1" ht="24" thickBot="1" x14ac:dyDescent="0.4">
      <c r="A1" s="181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3"/>
    </row>
    <row r="2" spans="1:17" s="52" customFormat="1" ht="21" thickBot="1" x14ac:dyDescent="0.3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7" s="53" customFormat="1" ht="38.25" thickBot="1" x14ac:dyDescent="0.55000000000000004">
      <c r="A3" s="184" t="s">
        <v>23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  <c r="Q3"/>
    </row>
    <row r="4" spans="1:17" ht="27" thickBot="1" x14ac:dyDescent="0.45">
      <c r="A4" s="14"/>
      <c r="B4" s="40"/>
      <c r="C4" s="216" t="s">
        <v>15</v>
      </c>
      <c r="D4" s="216"/>
      <c r="E4" s="40"/>
      <c r="F4" s="21"/>
      <c r="G4" s="187" t="s">
        <v>6</v>
      </c>
      <c r="H4" s="188"/>
      <c r="I4" s="223"/>
      <c r="J4" s="224"/>
      <c r="K4" s="189" t="s">
        <v>7</v>
      </c>
      <c r="L4" s="190"/>
      <c r="M4" s="223"/>
      <c r="N4" s="224"/>
      <c r="O4" s="201" t="s">
        <v>38</v>
      </c>
      <c r="P4" s="202"/>
    </row>
    <row r="5" spans="1:17" x14ac:dyDescent="0.2">
      <c r="A5" s="22" t="s">
        <v>0</v>
      </c>
      <c r="B5" s="28" t="s">
        <v>4</v>
      </c>
      <c r="C5" s="29" t="s">
        <v>8</v>
      </c>
      <c r="D5" s="28" t="s">
        <v>10</v>
      </c>
      <c r="E5" s="29" t="s">
        <v>3</v>
      </c>
      <c r="F5" s="30" t="s">
        <v>2</v>
      </c>
      <c r="G5" s="31" t="s">
        <v>8</v>
      </c>
      <c r="H5" s="28" t="s">
        <v>10</v>
      </c>
      <c r="I5" s="29"/>
      <c r="J5" s="28"/>
      <c r="K5" s="29" t="s">
        <v>8</v>
      </c>
      <c r="L5" s="28" t="s">
        <v>10</v>
      </c>
      <c r="M5" s="29"/>
      <c r="N5" s="28"/>
      <c r="O5" s="29" t="s">
        <v>8</v>
      </c>
      <c r="P5" s="30" t="s">
        <v>10</v>
      </c>
    </row>
    <row r="6" spans="1:17" x14ac:dyDescent="0.2">
      <c r="A6" s="45" t="s">
        <v>32</v>
      </c>
      <c r="B6" s="46">
        <v>287</v>
      </c>
      <c r="C6" s="79">
        <f>G6+I6+M6+O6+E6+K6</f>
        <v>153</v>
      </c>
      <c r="D6" s="47">
        <f>C6/B6</f>
        <v>0.5331010452961672</v>
      </c>
      <c r="E6" s="81">
        <v>2</v>
      </c>
      <c r="F6" s="48">
        <f>SUM(G6,I6,K6,M6,O6,)</f>
        <v>151</v>
      </c>
      <c r="G6" s="82">
        <v>38</v>
      </c>
      <c r="H6" s="54">
        <f>G6/F6</f>
        <v>0.25165562913907286</v>
      </c>
      <c r="I6" s="120"/>
      <c r="J6" s="84"/>
      <c r="K6" s="83">
        <v>26</v>
      </c>
      <c r="L6" s="105">
        <f>K6/F6</f>
        <v>0.17218543046357615</v>
      </c>
      <c r="M6" s="80"/>
      <c r="N6" s="84"/>
      <c r="O6" s="83">
        <v>87</v>
      </c>
      <c r="P6" s="171">
        <f>O6/F6</f>
        <v>0.57615894039735094</v>
      </c>
    </row>
    <row r="7" spans="1:17" ht="13.5" thickBot="1" x14ac:dyDescent="0.25">
      <c r="A7" s="8"/>
      <c r="B7" s="2"/>
      <c r="C7" s="41"/>
      <c r="D7" s="3"/>
      <c r="E7" s="4"/>
      <c r="F7" s="42"/>
      <c r="G7" s="5"/>
      <c r="H7" s="43"/>
      <c r="I7" s="12"/>
      <c r="J7" s="43"/>
      <c r="K7" s="12"/>
      <c r="L7" s="43"/>
      <c r="M7" s="12"/>
      <c r="N7" s="43"/>
      <c r="O7" s="12"/>
      <c r="P7" s="44"/>
    </row>
    <row r="8" spans="1:17" ht="17.25" thickBot="1" x14ac:dyDescent="0.3">
      <c r="A8" s="20" t="s">
        <v>1</v>
      </c>
      <c r="B8" s="23">
        <f>SUM(B6:B7)</f>
        <v>287</v>
      </c>
      <c r="C8" s="24">
        <f>SUM(C6:C7)</f>
        <v>153</v>
      </c>
      <c r="D8" s="25">
        <f>C8/B8</f>
        <v>0.5331010452961672</v>
      </c>
      <c r="E8" s="26">
        <f>SUM(E6:E7)</f>
        <v>2</v>
      </c>
      <c r="F8" s="27">
        <f>SUM(F6:F7)</f>
        <v>151</v>
      </c>
      <c r="G8" s="55">
        <f>SUM(G6:G6)</f>
        <v>38</v>
      </c>
      <c r="H8" s="56">
        <f>G8/F8</f>
        <v>0.25165562913907286</v>
      </c>
      <c r="I8" s="85"/>
      <c r="J8" s="86"/>
      <c r="K8" s="106">
        <f>SUM(K6:K6)</f>
        <v>26</v>
      </c>
      <c r="L8" s="107">
        <f>K8/F8</f>
        <v>0.17218543046357615</v>
      </c>
      <c r="M8" s="85"/>
      <c r="N8" s="86"/>
      <c r="O8" s="172">
        <f>SUM(O6:O6)</f>
        <v>87</v>
      </c>
      <c r="P8" s="173">
        <f>O8/F8</f>
        <v>0.57615894039735094</v>
      </c>
    </row>
    <row r="9" spans="1:17" ht="13.5" thickBot="1" x14ac:dyDescent="0.25">
      <c r="A9" s="19"/>
      <c r="B9" s="15"/>
      <c r="C9" s="15"/>
      <c r="D9" s="15"/>
      <c r="E9" s="15"/>
      <c r="F9" s="38"/>
      <c r="G9" s="17"/>
      <c r="H9" s="16"/>
      <c r="I9" s="17"/>
      <c r="J9" s="16"/>
      <c r="K9" s="17"/>
      <c r="L9" s="16"/>
      <c r="M9" s="17"/>
      <c r="N9" s="16"/>
      <c r="O9" s="39"/>
      <c r="P9" s="18"/>
    </row>
    <row r="10" spans="1:17" ht="45.75" thickBot="1" x14ac:dyDescent="0.65">
      <c r="A10" s="203" t="s">
        <v>14</v>
      </c>
      <c r="B10" s="204"/>
      <c r="C10" s="204"/>
      <c r="D10" s="204"/>
      <c r="E10" s="204"/>
      <c r="F10" s="205"/>
      <c r="G10" s="212">
        <f>B24</f>
        <v>1</v>
      </c>
      <c r="H10" s="213"/>
      <c r="I10" s="217"/>
      <c r="J10" s="218"/>
      <c r="K10" s="219">
        <f>D24</f>
        <v>1</v>
      </c>
      <c r="L10" s="220"/>
      <c r="M10" s="217"/>
      <c r="N10" s="218"/>
      <c r="O10" s="195">
        <f>F24</f>
        <v>3</v>
      </c>
      <c r="P10" s="196"/>
      <c r="Q10" s="101">
        <f>SUM(G10:P10)</f>
        <v>5</v>
      </c>
    </row>
    <row r="11" spans="1:17" ht="13.5" thickBot="1" x14ac:dyDescent="0.25"/>
    <row r="12" spans="1:17" ht="21" thickBot="1" x14ac:dyDescent="0.35">
      <c r="A12" s="206" t="s">
        <v>13</v>
      </c>
      <c r="B12" s="207"/>
      <c r="C12" s="207"/>
      <c r="D12" s="207"/>
      <c r="E12" s="207"/>
      <c r="F12" s="208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7" ht="30" customHeight="1" x14ac:dyDescent="0.3">
      <c r="A13" s="103"/>
      <c r="B13" s="122" t="s">
        <v>6</v>
      </c>
      <c r="C13" s="123"/>
      <c r="D13" s="124" t="s">
        <v>7</v>
      </c>
      <c r="E13" s="104"/>
      <c r="F13" s="174" t="s">
        <v>38</v>
      </c>
    </row>
    <row r="14" spans="1:17" ht="16.5" thickBot="1" x14ac:dyDescent="0.3">
      <c r="A14" s="32" t="s">
        <v>9</v>
      </c>
      <c r="B14" s="13">
        <f>G8</f>
        <v>38</v>
      </c>
      <c r="C14" s="87"/>
      <c r="D14" s="115">
        <f>K8</f>
        <v>26</v>
      </c>
      <c r="E14" s="91"/>
      <c r="F14" s="175">
        <f>O8</f>
        <v>87</v>
      </c>
    </row>
    <row r="15" spans="1:17" x14ac:dyDescent="0.2">
      <c r="A15" s="59">
        <v>1</v>
      </c>
      <c r="B15" s="60">
        <f t="shared" ref="B15:D19" si="0">B$14/$A15</f>
        <v>38</v>
      </c>
      <c r="C15" s="88"/>
      <c r="D15" s="116">
        <f t="shared" si="0"/>
        <v>26</v>
      </c>
      <c r="E15" s="90"/>
      <c r="F15" s="114">
        <f>F$14/$A15</f>
        <v>87</v>
      </c>
    </row>
    <row r="16" spans="1:17" ht="15" x14ac:dyDescent="0.25">
      <c r="A16" s="33">
        <v>2</v>
      </c>
      <c r="B16" s="9">
        <f t="shared" si="0"/>
        <v>19</v>
      </c>
      <c r="C16" s="70"/>
      <c r="D16" s="117">
        <f t="shared" si="0"/>
        <v>13</v>
      </c>
      <c r="E16" s="69"/>
      <c r="F16" s="112">
        <f>F$14/$A16</f>
        <v>43.5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1:16" x14ac:dyDescent="0.2">
      <c r="A17" s="33">
        <v>3</v>
      </c>
      <c r="B17" s="9">
        <f t="shared" si="0"/>
        <v>12.666666666666666</v>
      </c>
      <c r="C17" s="70"/>
      <c r="D17" s="117">
        <f t="shared" si="0"/>
        <v>8.6666666666666661</v>
      </c>
      <c r="E17" s="69"/>
      <c r="F17" s="112">
        <f>F$14/$A17</f>
        <v>29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x14ac:dyDescent="0.2">
      <c r="A18" s="33">
        <v>4</v>
      </c>
      <c r="B18" s="9">
        <f t="shared" si="0"/>
        <v>9.5</v>
      </c>
      <c r="C18" s="70"/>
      <c r="D18" s="117">
        <f t="shared" si="0"/>
        <v>6.5</v>
      </c>
      <c r="E18" s="69"/>
      <c r="F18" s="112">
        <f>F$14/$A18</f>
        <v>21.75</v>
      </c>
    </row>
    <row r="19" spans="1:16" ht="13.5" thickBot="1" x14ac:dyDescent="0.25">
      <c r="A19" s="34">
        <v>5</v>
      </c>
      <c r="B19" s="61">
        <f t="shared" si="0"/>
        <v>7.6</v>
      </c>
      <c r="C19" s="75"/>
      <c r="D19" s="118">
        <f t="shared" si="0"/>
        <v>5.2</v>
      </c>
      <c r="E19" s="77"/>
      <c r="F19" s="113">
        <f>F$14/$A19</f>
        <v>17.399999999999999</v>
      </c>
    </row>
    <row r="20" spans="1:16" x14ac:dyDescent="0.2">
      <c r="A20" s="68"/>
      <c r="B20" s="69"/>
      <c r="C20" s="70"/>
      <c r="D20" s="71"/>
      <c r="E20" s="69"/>
      <c r="F20" s="72"/>
    </row>
    <row r="21" spans="1:16" ht="13.5" thickBot="1" x14ac:dyDescent="0.25">
      <c r="A21" s="73"/>
      <c r="B21" s="74"/>
      <c r="C21" s="75"/>
      <c r="D21" s="76"/>
      <c r="E21" s="77"/>
      <c r="F21" s="78"/>
    </row>
    <row r="22" spans="1:16" ht="16.5" thickBot="1" x14ac:dyDescent="0.3">
      <c r="A22" s="50" t="s">
        <v>12</v>
      </c>
      <c r="B22" s="209">
        <f>LARGE(B15:F21,5)</f>
        <v>26</v>
      </c>
      <c r="C22" s="210"/>
      <c r="D22" s="210"/>
      <c r="E22" s="210"/>
      <c r="F22" s="211"/>
    </row>
    <row r="23" spans="1:16" ht="13.5" thickBot="1" x14ac:dyDescent="0.25">
      <c r="A23" s="35" t="s">
        <v>11</v>
      </c>
      <c r="B23" s="10">
        <f>B15/$B$22</f>
        <v>1.4615384615384615</v>
      </c>
      <c r="C23" s="10"/>
      <c r="D23" s="10">
        <f>D15/$B$22</f>
        <v>1</v>
      </c>
      <c r="E23" s="10"/>
      <c r="F23" s="11">
        <f>F15/$B$22</f>
        <v>3.3461538461538463</v>
      </c>
    </row>
    <row r="24" spans="1:16" ht="18.75" thickBot="1" x14ac:dyDescent="0.3">
      <c r="A24" s="62" t="s">
        <v>5</v>
      </c>
      <c r="B24" s="63">
        <f>FLOOR(B23,1)</f>
        <v>1</v>
      </c>
      <c r="C24" s="89"/>
      <c r="D24" s="119">
        <f>FLOOR(D23,1)</f>
        <v>1</v>
      </c>
      <c r="E24" s="89"/>
      <c r="F24" s="177">
        <f>FLOOR(F23,1)</f>
        <v>3</v>
      </c>
      <c r="G24" s="64"/>
      <c r="H24" s="64"/>
      <c r="I24" s="64"/>
      <c r="J24" s="64"/>
      <c r="K24" s="64"/>
      <c r="L24" s="64"/>
      <c r="M24" s="64"/>
      <c r="N24" s="64"/>
      <c r="O24" s="64"/>
      <c r="P24" s="64"/>
    </row>
  </sheetData>
  <mergeCells count="16">
    <mergeCell ref="A12:F12"/>
    <mergeCell ref="B22:F22"/>
    <mergeCell ref="C4:D4"/>
    <mergeCell ref="G4:H4"/>
    <mergeCell ref="I4:J4"/>
    <mergeCell ref="A1:P1"/>
    <mergeCell ref="A3:P3"/>
    <mergeCell ref="A10:F10"/>
    <mergeCell ref="G10:H10"/>
    <mergeCell ref="I10:J10"/>
    <mergeCell ref="K10:L10"/>
    <mergeCell ref="M10:N10"/>
    <mergeCell ref="O10:P10"/>
    <mergeCell ref="M4:N4"/>
    <mergeCell ref="O4:P4"/>
    <mergeCell ref="K4:L4"/>
  </mergeCells>
  <phoneticPr fontId="3" type="noConversion"/>
  <conditionalFormatting sqref="B20:F21 B15:E19">
    <cfRule type="cellIs" dxfId="21" priority="5" stopIfTrue="1" operator="greaterThanOrEqual">
      <formula>$B$22</formula>
    </cfRule>
  </conditionalFormatting>
  <conditionalFormatting sqref="Q10">
    <cfRule type="cellIs" dxfId="20" priority="6" stopIfTrue="1" operator="notEqual">
      <formula>5</formula>
    </cfRule>
    <cfRule type="cellIs" dxfId="19" priority="7" stopIfTrue="1" operator="equal">
      <formula>5</formula>
    </cfRule>
  </conditionalFormatting>
  <conditionalFormatting sqref="F15:F19">
    <cfRule type="cellIs" dxfId="18" priority="4" stopIfTrue="1" operator="greaterThanOrEqual">
      <formula>$B$22</formula>
    </cfRule>
  </conditionalFormatting>
  <conditionalFormatting sqref="F15:F19">
    <cfRule type="cellIs" dxfId="17" priority="3" stopIfTrue="1" operator="greaterThanOrEqual">
      <formula>$B$22</formula>
    </cfRule>
  </conditionalFormatting>
  <conditionalFormatting sqref="F15:F19">
    <cfRule type="cellIs" dxfId="16" priority="2" stopIfTrue="1" operator="greaterThanOrEqual">
      <formula>$B$22</formula>
    </cfRule>
  </conditionalFormatting>
  <conditionalFormatting sqref="F15:F19">
    <cfRule type="cellIs" dxfId="15" priority="1" stopIfTrue="1" operator="greaterThanOrEqual">
      <formula>$B$22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Q30"/>
  <sheetViews>
    <sheetView zoomScale="86" zoomScaleNormal="86" workbookViewId="0">
      <selection activeCell="C6" sqref="C6"/>
    </sheetView>
  </sheetViews>
  <sheetFormatPr defaultRowHeight="12.75" x14ac:dyDescent="0.2"/>
  <cols>
    <col min="1" max="1" width="21.140625" customWidth="1"/>
    <col min="2" max="6" width="11.7109375" customWidth="1"/>
    <col min="7" max="7" width="6.7109375" style="6" customWidth="1"/>
    <col min="8" max="8" width="9.7109375" style="6" customWidth="1"/>
    <col min="9" max="9" width="6.7109375" style="6" customWidth="1"/>
    <col min="10" max="10" width="9.7109375" style="6" customWidth="1"/>
    <col min="11" max="11" width="6.7109375" style="6" customWidth="1"/>
    <col min="12" max="12" width="9.7109375" style="6" customWidth="1"/>
    <col min="13" max="13" width="6.7109375" style="6" customWidth="1"/>
    <col min="14" max="14" width="9.7109375" style="6" customWidth="1"/>
    <col min="15" max="15" width="6.7109375" style="6" customWidth="1"/>
    <col min="16" max="16" width="9.7109375" style="6" customWidth="1"/>
  </cols>
  <sheetData>
    <row r="1" spans="1:17" s="67" customFormat="1" ht="24" thickBot="1" x14ac:dyDescent="0.4">
      <c r="A1" s="181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3"/>
    </row>
    <row r="2" spans="1:17" s="52" customFormat="1" ht="21" thickBot="1" x14ac:dyDescent="0.3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7" s="53" customFormat="1" ht="38.25" thickBot="1" x14ac:dyDescent="0.55000000000000004">
      <c r="A3" s="184" t="s">
        <v>24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  <c r="Q3"/>
    </row>
    <row r="4" spans="1:17" ht="27" thickBot="1" x14ac:dyDescent="0.45">
      <c r="A4" s="14"/>
      <c r="B4" s="40"/>
      <c r="C4" s="216" t="s">
        <v>15</v>
      </c>
      <c r="D4" s="216"/>
      <c r="E4" s="40"/>
      <c r="F4" s="21"/>
      <c r="G4" s="227" t="s">
        <v>6</v>
      </c>
      <c r="H4" s="228"/>
      <c r="I4" s="223"/>
      <c r="J4" s="224"/>
      <c r="K4" s="189" t="s">
        <v>7</v>
      </c>
      <c r="L4" s="190"/>
      <c r="M4" s="223"/>
      <c r="N4" s="224"/>
      <c r="O4" s="201" t="s">
        <v>38</v>
      </c>
      <c r="P4" s="202"/>
    </row>
    <row r="5" spans="1:17" x14ac:dyDescent="0.2">
      <c r="A5" s="22" t="s">
        <v>0</v>
      </c>
      <c r="B5" s="28" t="s">
        <v>4</v>
      </c>
      <c r="C5" s="29" t="s">
        <v>8</v>
      </c>
      <c r="D5" s="28" t="s">
        <v>10</v>
      </c>
      <c r="E5" s="29" t="s">
        <v>3</v>
      </c>
      <c r="F5" s="30" t="s">
        <v>2</v>
      </c>
      <c r="G5" s="31" t="s">
        <v>8</v>
      </c>
      <c r="H5" s="28" t="s">
        <v>10</v>
      </c>
      <c r="I5" s="29"/>
      <c r="J5" s="28"/>
      <c r="K5" s="29" t="s">
        <v>8</v>
      </c>
      <c r="L5" s="28" t="s">
        <v>10</v>
      </c>
      <c r="M5" s="29"/>
      <c r="N5" s="28"/>
      <c r="O5" s="29" t="s">
        <v>8</v>
      </c>
      <c r="P5" s="30" t="s">
        <v>10</v>
      </c>
    </row>
    <row r="6" spans="1:17" x14ac:dyDescent="0.2">
      <c r="A6" s="45" t="s">
        <v>33</v>
      </c>
      <c r="B6" s="46">
        <v>407</v>
      </c>
      <c r="C6" s="79">
        <f>G6+I6+M6+O6+E6+K6</f>
        <v>131</v>
      </c>
      <c r="D6" s="47">
        <f>C6/B6</f>
        <v>0.32186732186732187</v>
      </c>
      <c r="E6" s="81">
        <v>1</v>
      </c>
      <c r="F6" s="48">
        <f>SUM(G6,I6,K6,M6,O6,)</f>
        <v>130</v>
      </c>
      <c r="G6" s="82">
        <v>32</v>
      </c>
      <c r="H6" s="54">
        <f>G6/F6</f>
        <v>0.24615384615384617</v>
      </c>
      <c r="I6" s="120"/>
      <c r="J6" s="84"/>
      <c r="K6" s="83">
        <v>38</v>
      </c>
      <c r="L6" s="105">
        <f>K6/F6</f>
        <v>0.29230769230769232</v>
      </c>
      <c r="M6" s="80"/>
      <c r="N6" s="84"/>
      <c r="O6" s="83">
        <v>60</v>
      </c>
      <c r="P6" s="171">
        <f>O6/F6</f>
        <v>0.46153846153846156</v>
      </c>
    </row>
    <row r="7" spans="1:17" ht="13.5" thickBot="1" x14ac:dyDescent="0.25">
      <c r="A7" s="8"/>
      <c r="B7" s="2"/>
      <c r="C7" s="41"/>
      <c r="D7" s="3"/>
      <c r="E7" s="4"/>
      <c r="F7" s="42"/>
      <c r="G7" s="5"/>
      <c r="H7" s="43"/>
      <c r="I7" s="12"/>
      <c r="J7" s="43"/>
      <c r="K7" s="12"/>
      <c r="L7" s="43"/>
      <c r="M7" s="12"/>
      <c r="N7" s="43"/>
      <c r="O7" s="12"/>
      <c r="P7" s="44"/>
    </row>
    <row r="8" spans="1:17" ht="17.25" thickBot="1" x14ac:dyDescent="0.3">
      <c r="A8" s="20" t="s">
        <v>1</v>
      </c>
      <c r="B8" s="23">
        <f>SUM(B6:B7)</f>
        <v>407</v>
      </c>
      <c r="C8" s="24">
        <f>SUM(C6:C7)</f>
        <v>131</v>
      </c>
      <c r="D8" s="25">
        <f>C8/B8</f>
        <v>0.32186732186732187</v>
      </c>
      <c r="E8" s="26">
        <f>SUM(E6:E7)</f>
        <v>1</v>
      </c>
      <c r="F8" s="27">
        <f>SUM(F6:F7)</f>
        <v>130</v>
      </c>
      <c r="G8" s="55">
        <f>SUM(G6:G6)</f>
        <v>32</v>
      </c>
      <c r="H8" s="56">
        <f>G8/F8</f>
        <v>0.24615384615384617</v>
      </c>
      <c r="I8" s="85"/>
      <c r="J8" s="86"/>
      <c r="K8" s="106">
        <f>SUM(K6:K6)</f>
        <v>38</v>
      </c>
      <c r="L8" s="107">
        <f>K8/F8</f>
        <v>0.29230769230769232</v>
      </c>
      <c r="M8" s="85"/>
      <c r="N8" s="86"/>
      <c r="O8" s="172">
        <f>SUM(O6:O6)</f>
        <v>60</v>
      </c>
      <c r="P8" s="173">
        <f>O8/F8</f>
        <v>0.46153846153846156</v>
      </c>
    </row>
    <row r="9" spans="1:17" ht="13.5" thickBot="1" x14ac:dyDescent="0.25">
      <c r="A9" s="19"/>
      <c r="B9" s="15"/>
      <c r="C9" s="15"/>
      <c r="D9" s="15"/>
      <c r="E9" s="15"/>
      <c r="F9" s="38"/>
      <c r="G9" s="17"/>
      <c r="H9" s="16"/>
      <c r="I9" s="17"/>
      <c r="J9" s="16"/>
      <c r="K9" s="17"/>
      <c r="L9" s="16"/>
      <c r="M9" s="17"/>
      <c r="N9" s="16"/>
      <c r="O9" s="39"/>
      <c r="P9" s="18"/>
    </row>
    <row r="10" spans="1:17" ht="45.75" thickBot="1" x14ac:dyDescent="0.65">
      <c r="A10" s="203" t="s">
        <v>14</v>
      </c>
      <c r="B10" s="204"/>
      <c r="C10" s="204"/>
      <c r="D10" s="204"/>
      <c r="E10" s="204"/>
      <c r="F10" s="205"/>
      <c r="G10" s="212">
        <f>B24</f>
        <v>1</v>
      </c>
      <c r="H10" s="213"/>
      <c r="I10" s="217"/>
      <c r="J10" s="218"/>
      <c r="K10" s="219">
        <f>D24</f>
        <v>1</v>
      </c>
      <c r="L10" s="220"/>
      <c r="M10" s="217"/>
      <c r="N10" s="218"/>
      <c r="O10" s="195">
        <f>F24</f>
        <v>3</v>
      </c>
      <c r="P10" s="196"/>
      <c r="Q10" s="101">
        <f>SUM(G10:P10)</f>
        <v>5</v>
      </c>
    </row>
    <row r="11" spans="1:17" ht="13.5" thickBot="1" x14ac:dyDescent="0.25"/>
    <row r="12" spans="1:17" ht="21" thickBot="1" x14ac:dyDescent="0.35">
      <c r="A12" s="206" t="s">
        <v>13</v>
      </c>
      <c r="B12" s="207"/>
      <c r="C12" s="207"/>
      <c r="D12" s="207"/>
      <c r="E12" s="207"/>
      <c r="F12" s="208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7" ht="30" customHeight="1" x14ac:dyDescent="0.2">
      <c r="A13" s="103"/>
      <c r="B13" s="122" t="s">
        <v>6</v>
      </c>
      <c r="C13" s="123"/>
      <c r="D13" s="124" t="s">
        <v>7</v>
      </c>
      <c r="E13" s="123"/>
      <c r="F13" s="174" t="s">
        <v>38</v>
      </c>
    </row>
    <row r="14" spans="1:17" ht="16.5" thickBot="1" x14ac:dyDescent="0.3">
      <c r="A14" s="32" t="s">
        <v>9</v>
      </c>
      <c r="B14" s="13">
        <f>G8</f>
        <v>32</v>
      </c>
      <c r="C14" s="87"/>
      <c r="D14" s="115">
        <f>K8</f>
        <v>38</v>
      </c>
      <c r="E14" s="91"/>
      <c r="F14" s="175">
        <f>O8</f>
        <v>60</v>
      </c>
    </row>
    <row r="15" spans="1:17" x14ac:dyDescent="0.2">
      <c r="A15" s="59">
        <v>1</v>
      </c>
      <c r="B15" s="60">
        <f>B$14/$A15</f>
        <v>32</v>
      </c>
      <c r="C15" s="88"/>
      <c r="D15" s="116">
        <f>D$14/$A15</f>
        <v>38</v>
      </c>
      <c r="E15" s="90"/>
      <c r="F15" s="114">
        <f>F$14/$A15</f>
        <v>60</v>
      </c>
    </row>
    <row r="16" spans="1:17" ht="15" x14ac:dyDescent="0.25">
      <c r="A16" s="33">
        <v>2</v>
      </c>
      <c r="B16" s="9">
        <f>B$14/$A16</f>
        <v>16</v>
      </c>
      <c r="C16" s="70"/>
      <c r="D16" s="117">
        <f>D$14/$A16</f>
        <v>19</v>
      </c>
      <c r="E16" s="69"/>
      <c r="F16" s="112">
        <f>F$14/$A16</f>
        <v>30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1:16" x14ac:dyDescent="0.2">
      <c r="A17" s="33">
        <v>3</v>
      </c>
      <c r="B17" s="9">
        <f>B$14/$A17</f>
        <v>10.666666666666666</v>
      </c>
      <c r="C17" s="70"/>
      <c r="D17" s="117">
        <f>D$14/$A17</f>
        <v>12.666666666666666</v>
      </c>
      <c r="E17" s="69"/>
      <c r="F17" s="112">
        <f>F$14/$A17</f>
        <v>20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x14ac:dyDescent="0.2">
      <c r="A18" s="33">
        <v>4</v>
      </c>
      <c r="B18" s="9">
        <f>B$14/$A18</f>
        <v>8</v>
      </c>
      <c r="C18" s="70"/>
      <c r="D18" s="117">
        <f>D$14/$A18</f>
        <v>9.5</v>
      </c>
      <c r="E18" s="69"/>
      <c r="F18" s="112">
        <f>F$14/$A18</f>
        <v>15</v>
      </c>
    </row>
    <row r="19" spans="1:16" ht="13.5" thickBot="1" x14ac:dyDescent="0.25">
      <c r="A19" s="34">
        <v>5</v>
      </c>
      <c r="B19" s="61">
        <f>B$14/$A19</f>
        <v>6.4</v>
      </c>
      <c r="C19" s="75"/>
      <c r="D19" s="118">
        <f>D$14/$A19</f>
        <v>7.6</v>
      </c>
      <c r="E19" s="77"/>
      <c r="F19" s="113">
        <f>F$14/$A19</f>
        <v>12</v>
      </c>
    </row>
    <row r="20" spans="1:16" x14ac:dyDescent="0.2">
      <c r="A20" s="68"/>
      <c r="B20" s="69"/>
      <c r="C20" s="70"/>
      <c r="D20" s="71"/>
      <c r="E20" s="69"/>
      <c r="F20" s="72"/>
    </row>
    <row r="21" spans="1:16" ht="13.5" thickBot="1" x14ac:dyDescent="0.25">
      <c r="A21" s="73"/>
      <c r="B21" s="74"/>
      <c r="C21" s="75"/>
      <c r="D21" s="76"/>
      <c r="E21" s="77"/>
      <c r="F21" s="78"/>
    </row>
    <row r="22" spans="1:16" ht="16.5" thickBot="1" x14ac:dyDescent="0.3">
      <c r="A22" s="50" t="s">
        <v>12</v>
      </c>
      <c r="B22" s="209">
        <f>LARGE(B15:F21,5)</f>
        <v>20</v>
      </c>
      <c r="C22" s="210"/>
      <c r="D22" s="210"/>
      <c r="E22" s="210"/>
      <c r="F22" s="211"/>
    </row>
    <row r="23" spans="1:16" ht="13.5" thickBot="1" x14ac:dyDescent="0.25">
      <c r="A23" s="35" t="s">
        <v>11</v>
      </c>
      <c r="B23" s="10">
        <f>B15/$B$22</f>
        <v>1.6</v>
      </c>
      <c r="C23" s="121"/>
      <c r="D23" s="10">
        <f>D15/$B$22</f>
        <v>1.9</v>
      </c>
      <c r="E23" s="10"/>
      <c r="F23" s="11">
        <f>F15/$B$22</f>
        <v>3</v>
      </c>
    </row>
    <row r="24" spans="1:16" ht="18.75" thickBot="1" x14ac:dyDescent="0.3">
      <c r="A24" s="62" t="s">
        <v>5</v>
      </c>
      <c r="B24" s="63">
        <f>FLOOR(B23,1)</f>
        <v>1</v>
      </c>
      <c r="C24" s="89"/>
      <c r="D24" s="119">
        <f>FLOOR(D23,1)</f>
        <v>1</v>
      </c>
      <c r="E24" s="89"/>
      <c r="F24" s="177">
        <f>FLOOR(F23,1)</f>
        <v>3</v>
      </c>
      <c r="G24" s="64"/>
      <c r="H24" s="64"/>
      <c r="I24" s="64"/>
      <c r="J24" s="64"/>
      <c r="K24" s="64"/>
      <c r="L24" s="64"/>
      <c r="M24" s="64"/>
      <c r="N24" s="64"/>
      <c r="O24" s="64"/>
      <c r="P24" s="64"/>
    </row>
    <row r="30" spans="1:16" x14ac:dyDescent="0.2">
      <c r="F30" s="6"/>
    </row>
  </sheetData>
  <mergeCells count="16">
    <mergeCell ref="A12:F12"/>
    <mergeCell ref="B22:F22"/>
    <mergeCell ref="C4:D4"/>
    <mergeCell ref="A1:P1"/>
    <mergeCell ref="A3:P3"/>
    <mergeCell ref="A10:F10"/>
    <mergeCell ref="G10:H10"/>
    <mergeCell ref="I10:J10"/>
    <mergeCell ref="K10:L10"/>
    <mergeCell ref="M10:N10"/>
    <mergeCell ref="O10:P10"/>
    <mergeCell ref="M4:N4"/>
    <mergeCell ref="O4:P4"/>
    <mergeCell ref="K4:L4"/>
    <mergeCell ref="G4:H4"/>
    <mergeCell ref="I4:J4"/>
  </mergeCells>
  <phoneticPr fontId="3" type="noConversion"/>
  <conditionalFormatting sqref="B15:F21">
    <cfRule type="cellIs" dxfId="14" priority="5" stopIfTrue="1" operator="greaterThanOrEqual">
      <formula>$B$22</formula>
    </cfRule>
  </conditionalFormatting>
  <conditionalFormatting sqref="Q10">
    <cfRule type="cellIs" dxfId="13" priority="6" stopIfTrue="1" operator="notEqual">
      <formula>5</formula>
    </cfRule>
    <cfRule type="cellIs" dxfId="12" priority="7" stopIfTrue="1" operator="equal">
      <formula>5</formula>
    </cfRule>
  </conditionalFormatting>
  <conditionalFormatting sqref="B15:F21">
    <cfRule type="cellIs" dxfId="11" priority="4" stopIfTrue="1" operator="greaterThanOrEqual">
      <formula>$B$22</formula>
    </cfRule>
  </conditionalFormatting>
  <conditionalFormatting sqref="B15:F21">
    <cfRule type="cellIs" dxfId="10" priority="3" stopIfTrue="1" operator="greaterThanOrEqual">
      <formula>$B$22</formula>
    </cfRule>
  </conditionalFormatting>
  <conditionalFormatting sqref="B15:B19">
    <cfRule type="cellIs" dxfId="9" priority="2" stopIfTrue="1" operator="greaterThanOrEqual">
      <formula>$B$22</formula>
    </cfRule>
  </conditionalFormatting>
  <conditionalFormatting sqref="F15:F19">
    <cfRule type="cellIs" dxfId="8" priority="1" stopIfTrue="1" operator="greaterThanOrEqual">
      <formula>$B$22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Q24"/>
  <sheetViews>
    <sheetView zoomScale="86" zoomScaleNormal="86" workbookViewId="0">
      <selection activeCell="M6" sqref="M6"/>
    </sheetView>
  </sheetViews>
  <sheetFormatPr defaultRowHeight="12.75" x14ac:dyDescent="0.2"/>
  <cols>
    <col min="1" max="1" width="21.140625" customWidth="1"/>
    <col min="2" max="6" width="11.7109375" customWidth="1"/>
    <col min="7" max="7" width="6.7109375" style="6" customWidth="1"/>
    <col min="8" max="8" width="9.7109375" style="6" customWidth="1"/>
    <col min="9" max="9" width="6.7109375" style="6" customWidth="1"/>
    <col min="10" max="10" width="9.7109375" style="6" customWidth="1"/>
    <col min="11" max="11" width="6.7109375" style="6" customWidth="1"/>
    <col min="12" max="12" width="9.7109375" style="6" customWidth="1"/>
    <col min="13" max="13" width="6.7109375" style="6" customWidth="1"/>
    <col min="14" max="14" width="9.7109375" style="6" customWidth="1"/>
    <col min="15" max="15" width="6.7109375" style="6" customWidth="1"/>
    <col min="16" max="16" width="9.7109375" style="6" customWidth="1"/>
  </cols>
  <sheetData>
    <row r="1" spans="1:17" s="67" customFormat="1" ht="24" thickBot="1" x14ac:dyDescent="0.4">
      <c r="A1" s="181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3"/>
    </row>
    <row r="2" spans="1:17" s="52" customFormat="1" ht="21" thickBot="1" x14ac:dyDescent="0.3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7" s="53" customFormat="1" ht="38.25" thickBot="1" x14ac:dyDescent="0.55000000000000004">
      <c r="A3" s="184" t="s">
        <v>26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  <c r="Q3"/>
    </row>
    <row r="4" spans="1:17" ht="27" thickBot="1" x14ac:dyDescent="0.45">
      <c r="A4" s="14"/>
      <c r="B4" s="40"/>
      <c r="C4" s="216" t="s">
        <v>15</v>
      </c>
      <c r="D4" s="216"/>
      <c r="E4" s="40"/>
      <c r="F4" s="21"/>
      <c r="G4" s="187" t="s">
        <v>6</v>
      </c>
      <c r="H4" s="188"/>
      <c r="I4" s="197"/>
      <c r="J4" s="198"/>
      <c r="K4" s="189" t="s">
        <v>7</v>
      </c>
      <c r="L4" s="190"/>
      <c r="M4" s="231" t="s">
        <v>40</v>
      </c>
      <c r="N4" s="232"/>
      <c r="O4" s="201" t="s">
        <v>38</v>
      </c>
      <c r="P4" s="202"/>
    </row>
    <row r="5" spans="1:17" x14ac:dyDescent="0.2">
      <c r="A5" s="22" t="s">
        <v>0</v>
      </c>
      <c r="B5" s="28" t="s">
        <v>4</v>
      </c>
      <c r="C5" s="29" t="s">
        <v>8</v>
      </c>
      <c r="D5" s="28" t="s">
        <v>10</v>
      </c>
      <c r="E5" s="29" t="s">
        <v>3</v>
      </c>
      <c r="F5" s="30" t="s">
        <v>2</v>
      </c>
      <c r="G5" s="31" t="s">
        <v>8</v>
      </c>
      <c r="H5" s="28" t="s">
        <v>10</v>
      </c>
      <c r="I5" s="129"/>
      <c r="J5" s="130"/>
      <c r="K5" s="29" t="s">
        <v>8</v>
      </c>
      <c r="L5" s="28" t="s">
        <v>10</v>
      </c>
      <c r="M5" s="29" t="s">
        <v>8</v>
      </c>
      <c r="N5" s="28" t="s">
        <v>10</v>
      </c>
      <c r="O5" s="29" t="s">
        <v>8</v>
      </c>
      <c r="P5" s="30" t="s">
        <v>10</v>
      </c>
    </row>
    <row r="6" spans="1:17" x14ac:dyDescent="0.2">
      <c r="A6" s="45" t="s">
        <v>34</v>
      </c>
      <c r="B6" s="46">
        <v>464</v>
      </c>
      <c r="C6" s="79">
        <f>G6+I6+M6+O6+E6+K6</f>
        <v>169</v>
      </c>
      <c r="D6" s="47">
        <f>C6/B6</f>
        <v>0.36422413793103448</v>
      </c>
      <c r="E6" s="81">
        <v>3</v>
      </c>
      <c r="F6" s="48">
        <f>SUM(G6,I6,K6,M6,O6,)</f>
        <v>166</v>
      </c>
      <c r="G6" s="82">
        <v>44</v>
      </c>
      <c r="H6" s="54">
        <f>G6/F6</f>
        <v>0.26506024096385544</v>
      </c>
      <c r="I6" s="131"/>
      <c r="J6" s="132"/>
      <c r="K6" s="83">
        <v>17</v>
      </c>
      <c r="L6" s="105">
        <f>K6/F6</f>
        <v>0.10240963855421686</v>
      </c>
      <c r="M6" s="83">
        <v>44</v>
      </c>
      <c r="N6" s="149">
        <f>M6/F6</f>
        <v>0.26506024096385544</v>
      </c>
      <c r="O6" s="83">
        <v>61</v>
      </c>
      <c r="P6" s="171">
        <f>O6/F6</f>
        <v>0.36746987951807231</v>
      </c>
    </row>
    <row r="7" spans="1:17" ht="13.5" thickBot="1" x14ac:dyDescent="0.25">
      <c r="A7" s="8"/>
      <c r="B7" s="2"/>
      <c r="C7" s="41"/>
      <c r="D7" s="3"/>
      <c r="E7" s="4"/>
      <c r="F7" s="42"/>
      <c r="G7" s="5"/>
      <c r="H7" s="43"/>
      <c r="I7" s="133"/>
      <c r="J7" s="134"/>
      <c r="K7" s="12"/>
      <c r="L7" s="43"/>
      <c r="M7" s="12"/>
      <c r="N7" s="43"/>
      <c r="O7" s="12"/>
      <c r="P7" s="44"/>
    </row>
    <row r="8" spans="1:17" ht="17.25" thickBot="1" x14ac:dyDescent="0.3">
      <c r="A8" s="20" t="s">
        <v>1</v>
      </c>
      <c r="B8" s="23">
        <f>SUM(B6:B7)</f>
        <v>464</v>
      </c>
      <c r="C8" s="24">
        <f>SUM(C6:C7)</f>
        <v>169</v>
      </c>
      <c r="D8" s="25">
        <f>C8/B8</f>
        <v>0.36422413793103448</v>
      </c>
      <c r="E8" s="26">
        <f>SUM(E6:E7)</f>
        <v>3</v>
      </c>
      <c r="F8" s="27">
        <f>SUM(F6:F7)</f>
        <v>166</v>
      </c>
      <c r="G8" s="55">
        <f>SUM(G6:G6)</f>
        <v>44</v>
      </c>
      <c r="H8" s="56">
        <f>G8/F8</f>
        <v>0.26506024096385544</v>
      </c>
      <c r="I8" s="135"/>
      <c r="J8" s="136"/>
      <c r="K8" s="106">
        <f>SUM(K6:K6)</f>
        <v>17</v>
      </c>
      <c r="L8" s="107">
        <f>K8/F8</f>
        <v>0.10240963855421686</v>
      </c>
      <c r="M8" s="150">
        <f>SUM(M6:M6)</f>
        <v>44</v>
      </c>
      <c r="N8" s="151">
        <f>M8/F8</f>
        <v>0.26506024096385544</v>
      </c>
      <c r="O8" s="172">
        <f>SUM(O6:O6)</f>
        <v>61</v>
      </c>
      <c r="P8" s="173">
        <f>O8/F8</f>
        <v>0.36746987951807231</v>
      </c>
    </row>
    <row r="9" spans="1:17" ht="13.5" thickBot="1" x14ac:dyDescent="0.25">
      <c r="A9" s="19"/>
      <c r="B9" s="15"/>
      <c r="C9" s="15"/>
      <c r="D9" s="15"/>
      <c r="E9" s="15"/>
      <c r="F9" s="38"/>
      <c r="G9" s="17"/>
      <c r="H9" s="16"/>
      <c r="I9" s="137"/>
      <c r="J9" s="138"/>
      <c r="K9" s="17"/>
      <c r="L9" s="16"/>
      <c r="M9" s="17"/>
      <c r="N9" s="16"/>
      <c r="O9" s="39"/>
      <c r="P9" s="18"/>
    </row>
    <row r="10" spans="1:17" ht="45.75" thickBot="1" x14ac:dyDescent="0.65">
      <c r="A10" s="203" t="s">
        <v>14</v>
      </c>
      <c r="B10" s="204"/>
      <c r="C10" s="204"/>
      <c r="D10" s="204"/>
      <c r="E10" s="204"/>
      <c r="F10" s="205"/>
      <c r="G10" s="212">
        <f>B24</f>
        <v>2</v>
      </c>
      <c r="H10" s="213"/>
      <c r="I10" s="221"/>
      <c r="J10" s="222"/>
      <c r="K10" s="219">
        <f>D24</f>
        <v>0</v>
      </c>
      <c r="L10" s="220"/>
      <c r="M10" s="229">
        <f>E24</f>
        <v>2</v>
      </c>
      <c r="N10" s="230"/>
      <c r="O10" s="195">
        <f>F24</f>
        <v>2</v>
      </c>
      <c r="P10" s="196"/>
      <c r="Q10" s="101">
        <f>SUM(G10:P10)</f>
        <v>6</v>
      </c>
    </row>
    <row r="11" spans="1:17" ht="13.5" thickBot="1" x14ac:dyDescent="0.25"/>
    <row r="12" spans="1:17" ht="21" thickBot="1" x14ac:dyDescent="0.35">
      <c r="A12" s="206" t="s">
        <v>13</v>
      </c>
      <c r="B12" s="207"/>
      <c r="C12" s="207"/>
      <c r="D12" s="207"/>
      <c r="E12" s="207"/>
      <c r="F12" s="208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7" s="128" customFormat="1" ht="30" customHeight="1" x14ac:dyDescent="0.2">
      <c r="A13" s="126"/>
      <c r="B13" s="122" t="s">
        <v>6</v>
      </c>
      <c r="C13" s="140"/>
      <c r="D13" s="124" t="s">
        <v>7</v>
      </c>
      <c r="E13" s="152" t="s">
        <v>40</v>
      </c>
      <c r="F13" s="174" t="s">
        <v>38</v>
      </c>
      <c r="G13" s="127"/>
      <c r="H13" s="127"/>
      <c r="I13" s="127"/>
      <c r="J13" s="127"/>
      <c r="K13" s="127"/>
      <c r="L13" s="127"/>
      <c r="M13" s="127"/>
      <c r="N13" s="127"/>
      <c r="O13" s="127"/>
      <c r="P13" s="127"/>
    </row>
    <row r="14" spans="1:17" ht="16.5" thickBot="1" x14ac:dyDescent="0.3">
      <c r="A14" s="32" t="s">
        <v>9</v>
      </c>
      <c r="B14" s="13">
        <f>G8</f>
        <v>44</v>
      </c>
      <c r="C14" s="145"/>
      <c r="D14" s="115">
        <f>K8</f>
        <v>17</v>
      </c>
      <c r="E14" s="153">
        <f>M8</f>
        <v>44</v>
      </c>
      <c r="F14" s="175">
        <f>O8</f>
        <v>61</v>
      </c>
    </row>
    <row r="15" spans="1:17" x14ac:dyDescent="0.2">
      <c r="A15" s="59">
        <v>1</v>
      </c>
      <c r="B15" s="60">
        <f t="shared" ref="B15:F19" si="0">B$14/$A15</f>
        <v>44</v>
      </c>
      <c r="C15" s="146"/>
      <c r="D15" s="116">
        <f t="shared" si="0"/>
        <v>17</v>
      </c>
      <c r="E15" s="154">
        <f t="shared" si="0"/>
        <v>44</v>
      </c>
      <c r="F15" s="114">
        <f t="shared" si="0"/>
        <v>61</v>
      </c>
    </row>
    <row r="16" spans="1:17" ht="15" x14ac:dyDescent="0.25">
      <c r="A16" s="33">
        <v>2</v>
      </c>
      <c r="B16" s="9">
        <f t="shared" si="0"/>
        <v>22</v>
      </c>
      <c r="C16" s="147"/>
      <c r="D16" s="117">
        <f t="shared" si="0"/>
        <v>8.5</v>
      </c>
      <c r="E16" s="155">
        <f t="shared" si="0"/>
        <v>22</v>
      </c>
      <c r="F16" s="112">
        <f t="shared" si="0"/>
        <v>30.5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1:16" x14ac:dyDescent="0.2">
      <c r="A17" s="33">
        <v>3</v>
      </c>
      <c r="B17" s="9">
        <f t="shared" si="0"/>
        <v>14.666666666666666</v>
      </c>
      <c r="C17" s="147"/>
      <c r="D17" s="117">
        <f t="shared" si="0"/>
        <v>5.666666666666667</v>
      </c>
      <c r="E17" s="155">
        <f t="shared" si="0"/>
        <v>14.666666666666666</v>
      </c>
      <c r="F17" s="112">
        <f t="shared" si="0"/>
        <v>20.333333333333332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x14ac:dyDescent="0.2">
      <c r="A18" s="33">
        <v>4</v>
      </c>
      <c r="B18" s="9">
        <f t="shared" si="0"/>
        <v>11</v>
      </c>
      <c r="C18" s="147"/>
      <c r="D18" s="117">
        <f t="shared" si="0"/>
        <v>4.25</v>
      </c>
      <c r="E18" s="155">
        <f t="shared" si="0"/>
        <v>11</v>
      </c>
      <c r="F18" s="112">
        <f t="shared" si="0"/>
        <v>15.25</v>
      </c>
    </row>
    <row r="19" spans="1:16" ht="13.5" thickBot="1" x14ac:dyDescent="0.25">
      <c r="A19" s="34">
        <v>5</v>
      </c>
      <c r="B19" s="61">
        <f t="shared" si="0"/>
        <v>8.8000000000000007</v>
      </c>
      <c r="C19" s="148"/>
      <c r="D19" s="118">
        <f t="shared" si="0"/>
        <v>3.4</v>
      </c>
      <c r="E19" s="156">
        <f t="shared" si="0"/>
        <v>8.8000000000000007</v>
      </c>
      <c r="F19" s="113">
        <f t="shared" si="0"/>
        <v>12.2</v>
      </c>
    </row>
    <row r="20" spans="1:16" x14ac:dyDescent="0.2">
      <c r="A20" s="68"/>
      <c r="B20" s="69"/>
      <c r="C20" s="70"/>
      <c r="D20" s="71"/>
      <c r="E20" s="69"/>
      <c r="F20" s="72"/>
    </row>
    <row r="21" spans="1:16" ht="13.5" thickBot="1" x14ac:dyDescent="0.25">
      <c r="A21" s="73"/>
      <c r="B21" s="74"/>
      <c r="C21" s="75"/>
      <c r="D21" s="76"/>
      <c r="E21" s="77"/>
      <c r="F21" s="78"/>
    </row>
    <row r="22" spans="1:16" ht="16.5" thickBot="1" x14ac:dyDescent="0.3">
      <c r="A22" s="50" t="s">
        <v>12</v>
      </c>
      <c r="B22" s="209">
        <f>LARGE(B15:F21,5)</f>
        <v>22</v>
      </c>
      <c r="C22" s="210"/>
      <c r="D22" s="210"/>
      <c r="E22" s="210"/>
      <c r="F22" s="211"/>
    </row>
    <row r="23" spans="1:16" ht="13.5" thickBot="1" x14ac:dyDescent="0.25">
      <c r="A23" s="35" t="s">
        <v>11</v>
      </c>
      <c r="B23" s="10">
        <f>B15/$B$22</f>
        <v>2</v>
      </c>
      <c r="C23" s="10"/>
      <c r="D23" s="10">
        <f>D15/$B$22</f>
        <v>0.77272727272727271</v>
      </c>
      <c r="E23" s="10">
        <f>E15/$B$22</f>
        <v>2</v>
      </c>
      <c r="F23" s="11">
        <f>F15/$B$22</f>
        <v>2.7727272727272729</v>
      </c>
    </row>
    <row r="24" spans="1:16" ht="18.75" thickBot="1" x14ac:dyDescent="0.3">
      <c r="A24" s="62" t="s">
        <v>5</v>
      </c>
      <c r="B24" s="63">
        <f>FLOOR(B23,1)</f>
        <v>2</v>
      </c>
      <c r="C24" s="139"/>
      <c r="D24" s="119">
        <f>FLOOR(D23,1)</f>
        <v>0</v>
      </c>
      <c r="E24" s="157">
        <f>FLOOR(E23,1)</f>
        <v>2</v>
      </c>
      <c r="F24" s="177">
        <f>FLOOR(F23,1)</f>
        <v>2</v>
      </c>
      <c r="G24" s="64"/>
      <c r="H24" s="64"/>
      <c r="I24" s="64"/>
      <c r="J24" s="64"/>
      <c r="K24" s="64"/>
      <c r="L24" s="64"/>
      <c r="M24" s="64"/>
      <c r="N24" s="64"/>
      <c r="O24" s="64"/>
      <c r="P24" s="64"/>
    </row>
  </sheetData>
  <mergeCells count="16">
    <mergeCell ref="A12:F12"/>
    <mergeCell ref="B22:F22"/>
    <mergeCell ref="C4:D4"/>
    <mergeCell ref="A1:P1"/>
    <mergeCell ref="A3:P3"/>
    <mergeCell ref="A10:F10"/>
    <mergeCell ref="G10:H10"/>
    <mergeCell ref="I10:J10"/>
    <mergeCell ref="K10:L10"/>
    <mergeCell ref="M10:N10"/>
    <mergeCell ref="O10:P10"/>
    <mergeCell ref="M4:N4"/>
    <mergeCell ref="O4:P4"/>
    <mergeCell ref="K4:L4"/>
    <mergeCell ref="G4:H4"/>
    <mergeCell ref="I4:J4"/>
  </mergeCells>
  <phoneticPr fontId="3" type="noConversion"/>
  <conditionalFormatting sqref="B20:F21 B15:D19 F15:F19">
    <cfRule type="cellIs" dxfId="7" priority="2" stopIfTrue="1" operator="greaterThanOrEqual">
      <formula>$B$22</formula>
    </cfRule>
  </conditionalFormatting>
  <conditionalFormatting sqref="Q10">
    <cfRule type="cellIs" dxfId="6" priority="3" stopIfTrue="1" operator="notEqual">
      <formula>5</formula>
    </cfRule>
    <cfRule type="cellIs" dxfId="5" priority="4" stopIfTrue="1" operator="equal">
      <formula>5</formula>
    </cfRule>
  </conditionalFormatting>
  <conditionalFormatting sqref="E15:E19">
    <cfRule type="cellIs" dxfId="4" priority="1" stopIfTrue="1" operator="greaterThanOrEqual">
      <formula>$B$22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Pregrada</vt:lpstr>
      <vt:lpstr>Bušin</vt:lpstr>
      <vt:lpstr>Sopot</vt:lpstr>
      <vt:lpstr>Vinagora</vt:lpstr>
      <vt:lpstr>Stipernica</vt:lpstr>
      <vt:lpstr>Gorjakovo</vt:lpstr>
      <vt:lpstr>Cigrovec</vt:lpstr>
      <vt:lpstr>Benkovo</vt:lpstr>
      <vt:lpstr>Plemenšćina</vt:lpstr>
      <vt:lpstr>Kostel</vt:lpstr>
      <vt:lpstr>UKUPNO</vt:lpstr>
      <vt:lpstr>Pregrada!Print_Area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Kruslin</dc:creator>
  <cp:lastModifiedBy>JosipKruslin</cp:lastModifiedBy>
  <cp:lastPrinted>2015-04-26T20:56:41Z</cp:lastPrinted>
  <dcterms:created xsi:type="dcterms:W3CDTF">2005-05-15T11:04:42Z</dcterms:created>
  <dcterms:modified xsi:type="dcterms:W3CDTF">2015-04-29T18:39:45Z</dcterms:modified>
</cp:coreProperties>
</file>